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840" yWindow="-30" windowWidth="13185" windowHeight="12615" tabRatio="864" firstSheet="1" activeTab="1"/>
  </bookViews>
  <sheets>
    <sheet name="Tabelle1" sheetId="4" state="hidden" r:id="rId1"/>
    <sheet name="Bodennah" sheetId="60" r:id="rId2"/>
  </sheets>
  <externalReferences>
    <externalReference r:id="rId3"/>
  </externalReferences>
  <definedNames>
    <definedName name="__xlnm.Print_Area">#REF!</definedName>
    <definedName name="__xlnm.Print_Area_1">Bodennah!$A$4:$J$55</definedName>
    <definedName name="__xlnm.Print_Area_10">#REF!</definedName>
    <definedName name="__xlnm.Print_Area_11">#REF!</definedName>
    <definedName name="__xlnm.Print_Area_12">#REF!</definedName>
    <definedName name="__xlnm.Print_Area_13">#REF!</definedName>
    <definedName name="__xlnm.Print_Area_14">#REF!</definedName>
    <definedName name="__xlnm.Print_Area_15">#REF!</definedName>
    <definedName name="__xlnm.Print_Area_16">#REF!</definedName>
    <definedName name="__xlnm.Print_Area_17">#REF!</definedName>
    <definedName name="__xlnm.Print_Area_18">#REF!</definedName>
    <definedName name="__xlnm.Print_Area_19">#REF!</definedName>
    <definedName name="__xlnm.Print_Area_2">#REF!</definedName>
    <definedName name="__xlnm.Print_Area_20">#REF!</definedName>
    <definedName name="__xlnm.Print_Area_21">#REF!</definedName>
    <definedName name="__xlnm.Print_Area_22">#REF!</definedName>
    <definedName name="__xlnm.Print_Area_23">#REF!</definedName>
    <definedName name="__xlnm.Print_Area_24">#REF!</definedName>
    <definedName name="__xlnm.Print_Area_25">#REF!</definedName>
    <definedName name="__xlnm.Print_Area_26">#REF!</definedName>
    <definedName name="__xlnm.Print_Area_27">#REF!</definedName>
    <definedName name="__xlnm.Print_Area_28">#REF!</definedName>
    <definedName name="__xlnm.Print_Area_29">#REF!</definedName>
    <definedName name="__xlnm.Print_Area_3">#REF!</definedName>
    <definedName name="__xlnm.Print_Area_30">#REF!</definedName>
    <definedName name="__xlnm.Print_Area_31">#REF!</definedName>
    <definedName name="__xlnm.Print_Area_32">#REF!</definedName>
    <definedName name="__xlnm.Print_Area_33">#REF!</definedName>
    <definedName name="__xlnm.Print_Area_34">#REF!</definedName>
    <definedName name="__xlnm.Print_Area_35">#REF!</definedName>
    <definedName name="__xlnm.Print_Area_36">#REF!</definedName>
    <definedName name="__xlnm.Print_Area_37">#REF!</definedName>
    <definedName name="__xlnm.Print_Area_38">#REF!</definedName>
    <definedName name="__xlnm.Print_Area_39">#REF!</definedName>
    <definedName name="__xlnm.Print_Area_4">#REF!</definedName>
    <definedName name="__xlnm.Print_Area_40">#REF!</definedName>
    <definedName name="__xlnm.Print_Area_41">#REF!</definedName>
    <definedName name="__xlnm.Print_Area_42">#REF!</definedName>
    <definedName name="__xlnm.Print_Area_43">#REF!</definedName>
    <definedName name="__xlnm.Print_Area_44">#REF!</definedName>
    <definedName name="__xlnm.Print_Area_45">#REF!</definedName>
    <definedName name="__xlnm.Print_Area_46">#REF!</definedName>
    <definedName name="__xlnm.Print_Area_47">#REF!</definedName>
    <definedName name="__xlnm.Print_Area_48">#REF!</definedName>
    <definedName name="__xlnm.Print_Area_49">#REF!</definedName>
    <definedName name="__xlnm.Print_Area_5">#REF!</definedName>
    <definedName name="__xlnm.Print_Area_50">#REF!</definedName>
    <definedName name="__xlnm.Print_Area_51">#REF!</definedName>
    <definedName name="__xlnm.Print_Area_52">#REF!</definedName>
    <definedName name="__xlnm.Print_Area_53">#REF!</definedName>
    <definedName name="__xlnm.Print_Area_54">#REF!</definedName>
    <definedName name="__xlnm.Print_Area_6">#REF!</definedName>
    <definedName name="__xlnm.Print_Area_7">#REF!</definedName>
    <definedName name="__xlnm.Print_Area_8">#REF!</definedName>
    <definedName name="__xlnm.Print_Area_9">#REF!</definedName>
    <definedName name="Betriebskulturen">#REF!</definedName>
    <definedName name="Betriebsmittel">#REF!</definedName>
    <definedName name="_xlnm.Print_Area" localSheetId="1">Bodennah!$A$1:$J$57</definedName>
    <definedName name="Dünger">#REF!</definedName>
    <definedName name="Düngertabelle">#REF!</definedName>
    <definedName name="Liste_2007">'[1]AMA 2007'!$A$6:$T$326</definedName>
    <definedName name="Liste_Ertrag">#REF!</definedName>
    <definedName name="Liste_Grünland">#REF!</definedName>
    <definedName name="Liste_ja">Tabelle1!$AK$5:$AK$6</definedName>
    <definedName name="Liste_K_Bedarf">#REF!</definedName>
    <definedName name="Liste_Kulturen">#REF!</definedName>
    <definedName name="Liste_N_Bedarf">#REF!</definedName>
    <definedName name="Liste_P_Bedarf">#REF!</definedName>
    <definedName name="Tierliste_neu">Tabelle1!$B$5:$B$152</definedName>
  </definedNames>
  <calcPr calcId="145621"/>
</workbook>
</file>

<file path=xl/calcChain.xml><?xml version="1.0" encoding="utf-8"?>
<calcChain xmlns="http://schemas.openxmlformats.org/spreadsheetml/2006/main">
  <c r="J17" i="60" l="1"/>
  <c r="J18" i="60"/>
  <c r="J19" i="60"/>
  <c r="J47" i="60"/>
  <c r="J48" i="60"/>
  <c r="J49" i="60"/>
  <c r="J50" i="60"/>
  <c r="J51" i="60"/>
  <c r="J52" i="60"/>
  <c r="J53" i="60"/>
  <c r="J54" i="60"/>
  <c r="H178" i="4" l="1"/>
  <c r="F178" i="4" s="1"/>
  <c r="I178" i="4"/>
  <c r="J178" i="4"/>
  <c r="K178" i="4"/>
  <c r="F179" i="4"/>
  <c r="G179" i="4"/>
  <c r="H179" i="4"/>
  <c r="I179" i="4"/>
  <c r="J179" i="4"/>
  <c r="K179" i="4"/>
  <c r="H180" i="4"/>
  <c r="F180" i="4" s="1"/>
  <c r="I180" i="4"/>
  <c r="J180" i="4"/>
  <c r="K180" i="4"/>
  <c r="H181" i="4"/>
  <c r="F181" i="4" s="1"/>
  <c r="I181" i="4"/>
  <c r="J181" i="4"/>
  <c r="K181" i="4"/>
  <c r="H182" i="4"/>
  <c r="F182" i="4" s="1"/>
  <c r="I182" i="4"/>
  <c r="J182" i="4"/>
  <c r="K182" i="4"/>
  <c r="F183" i="4"/>
  <c r="H183" i="4"/>
  <c r="G183" i="4" s="1"/>
  <c r="I183" i="4"/>
  <c r="J183" i="4"/>
  <c r="K183" i="4"/>
  <c r="H184" i="4"/>
  <c r="G184" i="4" s="1"/>
  <c r="I184" i="4"/>
  <c r="J184" i="4"/>
  <c r="K184" i="4"/>
  <c r="H185" i="4"/>
  <c r="F185" i="4" s="1"/>
  <c r="I185" i="4"/>
  <c r="J185" i="4"/>
  <c r="K185" i="4"/>
  <c r="H186" i="4"/>
  <c r="F186" i="4" s="1"/>
  <c r="I186" i="4"/>
  <c r="J186" i="4"/>
  <c r="K186" i="4"/>
  <c r="H187" i="4"/>
  <c r="G187" i="4" s="1"/>
  <c r="I187" i="4"/>
  <c r="J187" i="4"/>
  <c r="K187" i="4"/>
  <c r="H188" i="4"/>
  <c r="F188" i="4" s="1"/>
  <c r="I188" i="4"/>
  <c r="J188" i="4"/>
  <c r="K188" i="4"/>
  <c r="H189" i="4"/>
  <c r="F189" i="4" s="1"/>
  <c r="I189" i="4"/>
  <c r="J189" i="4"/>
  <c r="K189" i="4"/>
  <c r="H190" i="4"/>
  <c r="F190" i="4" s="1"/>
  <c r="I190" i="4"/>
  <c r="J190" i="4"/>
  <c r="K190" i="4"/>
  <c r="F191" i="4"/>
  <c r="H191" i="4"/>
  <c r="G191" i="4" s="1"/>
  <c r="I191" i="4"/>
  <c r="J191" i="4"/>
  <c r="K191" i="4"/>
  <c r="H192" i="4"/>
  <c r="F192" i="4" s="1"/>
  <c r="I192" i="4"/>
  <c r="J192" i="4"/>
  <c r="K192" i="4"/>
  <c r="H193" i="4"/>
  <c r="F193" i="4" s="1"/>
  <c r="I193" i="4"/>
  <c r="J193" i="4"/>
  <c r="K193" i="4"/>
  <c r="H194" i="4"/>
  <c r="F194" i="4" s="1"/>
  <c r="I194" i="4"/>
  <c r="J194" i="4"/>
  <c r="K194" i="4"/>
  <c r="F195" i="4"/>
  <c r="H195" i="4"/>
  <c r="G195" i="4" s="1"/>
  <c r="I195" i="4"/>
  <c r="J195" i="4"/>
  <c r="K195" i="4"/>
  <c r="H196" i="4"/>
  <c r="G196" i="4" s="1"/>
  <c r="I196" i="4"/>
  <c r="J196" i="4"/>
  <c r="K196" i="4"/>
  <c r="H197" i="4"/>
  <c r="F197" i="4" s="1"/>
  <c r="I197" i="4"/>
  <c r="J197" i="4"/>
  <c r="K197" i="4"/>
  <c r="H198" i="4"/>
  <c r="F198" i="4" s="1"/>
  <c r="I198" i="4"/>
  <c r="J198" i="4"/>
  <c r="K198" i="4"/>
  <c r="F199" i="4"/>
  <c r="H199" i="4"/>
  <c r="G199" i="4" s="1"/>
  <c r="I199" i="4"/>
  <c r="J199" i="4"/>
  <c r="K199" i="4"/>
  <c r="H200" i="4"/>
  <c r="F200" i="4" s="1"/>
  <c r="I200" i="4"/>
  <c r="J200" i="4"/>
  <c r="K200" i="4"/>
  <c r="H201" i="4"/>
  <c r="F201" i="4" s="1"/>
  <c r="I201" i="4"/>
  <c r="J201" i="4"/>
  <c r="K201" i="4"/>
  <c r="H202" i="4"/>
  <c r="F202" i="4" s="1"/>
  <c r="I202" i="4"/>
  <c r="J202" i="4"/>
  <c r="K202" i="4"/>
  <c r="H203" i="4"/>
  <c r="G203" i="4" s="1"/>
  <c r="I203" i="4"/>
  <c r="J203" i="4"/>
  <c r="K203" i="4"/>
  <c r="H204" i="4"/>
  <c r="G204" i="4" s="1"/>
  <c r="I204" i="4"/>
  <c r="J204" i="4"/>
  <c r="K204" i="4"/>
  <c r="H205" i="4"/>
  <c r="F205" i="4" s="1"/>
  <c r="I205" i="4"/>
  <c r="J205" i="4"/>
  <c r="K205" i="4"/>
  <c r="H206" i="4"/>
  <c r="G206" i="4" s="1"/>
  <c r="I206" i="4"/>
  <c r="J206" i="4"/>
  <c r="K206" i="4"/>
  <c r="H207" i="4"/>
  <c r="G207" i="4" s="1"/>
  <c r="I207" i="4"/>
  <c r="J207" i="4"/>
  <c r="K207" i="4"/>
  <c r="H208" i="4"/>
  <c r="G208" i="4" s="1"/>
  <c r="I208" i="4"/>
  <c r="J208" i="4"/>
  <c r="K208" i="4"/>
  <c r="H209" i="4"/>
  <c r="G209" i="4" s="1"/>
  <c r="I209" i="4"/>
  <c r="J209" i="4"/>
  <c r="K209" i="4"/>
  <c r="H210" i="4"/>
  <c r="G210" i="4" s="1"/>
  <c r="I210" i="4"/>
  <c r="J210" i="4"/>
  <c r="K210" i="4"/>
  <c r="F187" i="4" l="1"/>
  <c r="F207" i="4"/>
  <c r="F203" i="4"/>
  <c r="F196" i="4"/>
  <c r="F210" i="4"/>
  <c r="F206" i="4"/>
  <c r="G200" i="4"/>
  <c r="G192" i="4"/>
  <c r="G188" i="4"/>
  <c r="G180" i="4"/>
  <c r="F208" i="4"/>
  <c r="F204" i="4"/>
  <c r="F184" i="4"/>
  <c r="G205" i="4"/>
  <c r="G201" i="4"/>
  <c r="G197" i="4"/>
  <c r="G193" i="4"/>
  <c r="G189" i="4"/>
  <c r="G185" i="4"/>
  <c r="G181" i="4"/>
  <c r="F209" i="4"/>
  <c r="G202" i="4"/>
  <c r="G198" i="4"/>
  <c r="G194" i="4"/>
  <c r="G190" i="4"/>
  <c r="G186" i="4"/>
  <c r="G182" i="4"/>
  <c r="G178" i="4"/>
  <c r="C183" i="4" l="1"/>
  <c r="AK15" i="4"/>
  <c r="AL15" i="4"/>
  <c r="J15" i="60"/>
  <c r="J16" i="60"/>
  <c r="J55" i="60" s="1"/>
  <c r="F164" i="4"/>
  <c r="I164" i="4"/>
  <c r="J164" i="4"/>
  <c r="L164" i="4"/>
  <c r="F165" i="4"/>
  <c r="I166" i="4"/>
  <c r="J166" i="4"/>
  <c r="L166" i="4"/>
  <c r="J167" i="4"/>
  <c r="I168" i="4"/>
  <c r="J168" i="4"/>
  <c r="I169" i="4"/>
  <c r="J169" i="4"/>
  <c r="L169" i="4"/>
  <c r="C170" i="4"/>
  <c r="F170" i="4"/>
  <c r="F171" i="4"/>
  <c r="I171" i="4"/>
  <c r="J171" i="4"/>
  <c r="L171" i="4"/>
  <c r="L172" i="4"/>
  <c r="C173" i="4"/>
  <c r="F173" i="4"/>
  <c r="I173" i="4"/>
  <c r="G174" i="4"/>
  <c r="C175" i="4"/>
  <c r="J176" i="4"/>
  <c r="AM5" i="4"/>
  <c r="BM5" i="4"/>
  <c r="BN5" i="4"/>
  <c r="BO5" i="4"/>
  <c r="BP5" i="4"/>
  <c r="B6" i="4"/>
  <c r="AM6" i="4"/>
  <c r="AN6" i="4" s="1"/>
  <c r="BM6" i="4"/>
  <c r="BN6" i="4"/>
  <c r="BO6" i="4"/>
  <c r="BP6" i="4"/>
  <c r="B7" i="4"/>
  <c r="AM7" i="4"/>
  <c r="BM7" i="4"/>
  <c r="BN7" i="4"/>
  <c r="BO7" i="4"/>
  <c r="BP7" i="4"/>
  <c r="B8" i="4"/>
  <c r="AM8" i="4"/>
  <c r="BM8" i="4"/>
  <c r="BN8" i="4"/>
  <c r="BO8" i="4"/>
  <c r="BP8" i="4"/>
  <c r="B9" i="4"/>
  <c r="AM9" i="4"/>
  <c r="BM9" i="4"/>
  <c r="BN9" i="4"/>
  <c r="BO9" i="4"/>
  <c r="BP9" i="4"/>
  <c r="B10" i="4"/>
  <c r="AM10" i="4"/>
  <c r="AN10" i="4" s="1"/>
  <c r="BM10" i="4"/>
  <c r="BN10" i="4"/>
  <c r="BO10" i="4"/>
  <c r="BP10" i="4"/>
  <c r="B11" i="4"/>
  <c r="AM11" i="4"/>
  <c r="BM11" i="4"/>
  <c r="BN11" i="4"/>
  <c r="BO11" i="4"/>
  <c r="BP11" i="4"/>
  <c r="B12" i="4"/>
  <c r="AM12" i="4"/>
  <c r="BM12" i="4"/>
  <c r="BN12" i="4"/>
  <c r="BO12" i="4"/>
  <c r="BP12" i="4"/>
  <c r="B13" i="4"/>
  <c r="AM13" i="4"/>
  <c r="AN13" i="4" s="1"/>
  <c r="BM13" i="4"/>
  <c r="BN13" i="4"/>
  <c r="BO13" i="4"/>
  <c r="BP13" i="4"/>
  <c r="B14" i="4"/>
  <c r="AM14" i="4"/>
  <c r="AN14" i="4" s="1"/>
  <c r="BM14" i="4"/>
  <c r="BN14" i="4"/>
  <c r="BO14" i="4"/>
  <c r="BP14" i="4"/>
  <c r="B15" i="4"/>
  <c r="AM15" i="4"/>
  <c r="AN15" i="4" s="1"/>
  <c r="BM15" i="4"/>
  <c r="BN15" i="4"/>
  <c r="BO15" i="4"/>
  <c r="BP15" i="4"/>
  <c r="B16" i="4"/>
  <c r="AM16" i="4"/>
  <c r="BM16" i="4"/>
  <c r="BN16" i="4"/>
  <c r="BO16" i="4"/>
  <c r="BP16" i="4"/>
  <c r="B17" i="4"/>
  <c r="AM17" i="4"/>
  <c r="BM17" i="4"/>
  <c r="BN17" i="4"/>
  <c r="BO17" i="4"/>
  <c r="BP17" i="4"/>
  <c r="B18" i="4"/>
  <c r="AM18" i="4"/>
  <c r="AN18" i="4" s="1"/>
  <c r="BM18" i="4"/>
  <c r="BN18" i="4"/>
  <c r="BO18" i="4"/>
  <c r="BP18" i="4"/>
  <c r="B19" i="4"/>
  <c r="AM19" i="4"/>
  <c r="BM19" i="4"/>
  <c r="BN19" i="4"/>
  <c r="BO19" i="4"/>
  <c r="BP19" i="4"/>
  <c r="B20" i="4"/>
  <c r="B21" i="4"/>
  <c r="B22" i="4"/>
  <c r="B23" i="4"/>
  <c r="AV23" i="4"/>
  <c r="AW23" i="4"/>
  <c r="AX23" i="4"/>
  <c r="AY23" i="4"/>
  <c r="B24" i="4"/>
  <c r="AV24" i="4"/>
  <c r="AW24" i="4"/>
  <c r="AX24" i="4"/>
  <c r="AY24" i="4"/>
  <c r="B25" i="4"/>
  <c r="AV25" i="4"/>
  <c r="AR25" i="4" s="1"/>
  <c r="AY25" i="4"/>
  <c r="AW25" i="4"/>
  <c r="AX25" i="4"/>
  <c r="BI25" i="4" s="1"/>
  <c r="B26" i="4"/>
  <c r="AV26" i="4"/>
  <c r="AW26" i="4"/>
  <c r="AX26" i="4"/>
  <c r="AY26" i="4"/>
  <c r="B27" i="4"/>
  <c r="AV27" i="4"/>
  <c r="AW27" i="4"/>
  <c r="AX27" i="4"/>
  <c r="AY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B43" i="4"/>
  <c r="B44" i="4"/>
  <c r="BB44" i="4"/>
  <c r="N45" i="4"/>
  <c r="O49" i="4" s="1"/>
  <c r="AU52" i="4"/>
  <c r="BB45" i="4"/>
  <c r="B46" i="4"/>
  <c r="BB46" i="4"/>
  <c r="B47" i="4"/>
  <c r="BB47" i="4"/>
  <c r="B48" i="4"/>
  <c r="BB48" i="4"/>
  <c r="BC48" i="4"/>
  <c r="BD48" i="4"/>
  <c r="BE48" i="4"/>
  <c r="BI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4" i="4"/>
  <c r="B75" i="4"/>
  <c r="B76" i="4"/>
  <c r="B77" i="4"/>
  <c r="B78" i="4"/>
  <c r="B79" i="4"/>
  <c r="B80" i="4"/>
  <c r="B81" i="4"/>
  <c r="B82" i="4"/>
  <c r="B84" i="4"/>
  <c r="B85" i="4"/>
  <c r="B86" i="4"/>
  <c r="B87" i="4"/>
  <c r="B88" i="4"/>
  <c r="B89" i="4"/>
  <c r="B90" i="4"/>
  <c r="B91" i="4"/>
  <c r="B92" i="4"/>
  <c r="B93" i="4"/>
  <c r="B94" i="4"/>
  <c r="B95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C158" i="4"/>
  <c r="D158" i="4"/>
  <c r="E158" i="4"/>
  <c r="L158" i="4"/>
  <c r="M158" i="4"/>
  <c r="C159" i="4"/>
  <c r="D159" i="4"/>
  <c r="E159" i="4"/>
  <c r="L159" i="4"/>
  <c r="C160" i="4"/>
  <c r="D160" i="4"/>
  <c r="E160" i="4"/>
  <c r="L160" i="4"/>
  <c r="C161" i="4"/>
  <c r="D161" i="4"/>
  <c r="E161" i="4"/>
  <c r="L161" i="4"/>
  <c r="C162" i="4"/>
  <c r="D162" i="4"/>
  <c r="E162" i="4"/>
  <c r="K162" i="4"/>
  <c r="L162" i="4"/>
  <c r="C163" i="4"/>
  <c r="D163" i="4"/>
  <c r="E163" i="4"/>
  <c r="F163" i="4"/>
  <c r="G163" i="4"/>
  <c r="I163" i="4"/>
  <c r="J163" i="4"/>
  <c r="K163" i="4"/>
  <c r="L163" i="4"/>
  <c r="C164" i="4"/>
  <c r="M164" i="4"/>
  <c r="C165" i="4"/>
  <c r="I165" i="4"/>
  <c r="J165" i="4"/>
  <c r="L165" i="4"/>
  <c r="M165" i="4"/>
  <c r="C166" i="4"/>
  <c r="D166" i="4"/>
  <c r="E166" i="4" s="1"/>
  <c r="F166" i="4"/>
  <c r="M166" i="4"/>
  <c r="C167" i="4"/>
  <c r="D167" i="4"/>
  <c r="E167" i="4"/>
  <c r="F167" i="4"/>
  <c r="I167" i="4"/>
  <c r="L167" i="4"/>
  <c r="M167" i="4"/>
  <c r="C168" i="4"/>
  <c r="F168" i="4"/>
  <c r="L168" i="4"/>
  <c r="M168" i="4"/>
  <c r="C169" i="4"/>
  <c r="F169" i="4"/>
  <c r="M169" i="4"/>
  <c r="I170" i="4"/>
  <c r="J170" i="4"/>
  <c r="L170" i="4"/>
  <c r="M170" i="4"/>
  <c r="C171" i="4"/>
  <c r="D171" i="4"/>
  <c r="E171" i="4" s="1"/>
  <c r="M171" i="4"/>
  <c r="C172" i="4"/>
  <c r="F172" i="4"/>
  <c r="I172" i="4"/>
  <c r="J172" i="4"/>
  <c r="M172" i="4"/>
  <c r="J173" i="4"/>
  <c r="L173" i="4"/>
  <c r="M173" i="4"/>
  <c r="C174" i="4"/>
  <c r="F174" i="4"/>
  <c r="I174" i="4"/>
  <c r="J174" i="4"/>
  <c r="K174" i="4"/>
  <c r="L174" i="4"/>
  <c r="M174" i="4"/>
  <c r="D175" i="4"/>
  <c r="E175" i="4" s="1"/>
  <c r="G175" i="4"/>
  <c r="I175" i="4"/>
  <c r="J175" i="4"/>
  <c r="K175" i="4"/>
  <c r="L175" i="4"/>
  <c r="M175" i="4"/>
  <c r="C176" i="4"/>
  <c r="I176" i="4"/>
  <c r="K176" i="4"/>
  <c r="L176" i="4"/>
  <c r="M176" i="4"/>
  <c r="C177" i="4"/>
  <c r="D177" i="4"/>
  <c r="E177" i="4" s="1"/>
  <c r="I177" i="4"/>
  <c r="J177" i="4"/>
  <c r="K177" i="4"/>
  <c r="L177" i="4"/>
  <c r="M177" i="4"/>
  <c r="C178" i="4"/>
  <c r="D178" i="4"/>
  <c r="O178" i="4"/>
  <c r="C179" i="4"/>
  <c r="D179" i="4"/>
  <c r="E179" i="4" s="1"/>
  <c r="C180" i="4"/>
  <c r="D180" i="4"/>
  <c r="O180" i="4" s="1"/>
  <c r="C181" i="4"/>
  <c r="D181" i="4"/>
  <c r="E181" i="4" s="1"/>
  <c r="C182" i="4"/>
  <c r="D182" i="4"/>
  <c r="E182" i="4"/>
  <c r="D183" i="4"/>
  <c r="E183" i="4" s="1"/>
  <c r="C184" i="4"/>
  <c r="D184" i="4"/>
  <c r="O184" i="4"/>
  <c r="C185" i="4"/>
  <c r="D185" i="4"/>
  <c r="E185" i="4" s="1"/>
  <c r="C186" i="4"/>
  <c r="D186" i="4"/>
  <c r="O186" i="4" s="1"/>
  <c r="C187" i="4"/>
  <c r="D187" i="4"/>
  <c r="N187" i="4" s="1"/>
  <c r="C188" i="4"/>
  <c r="D188" i="4"/>
  <c r="N188" i="4"/>
  <c r="C189" i="4"/>
  <c r="D189" i="4"/>
  <c r="P189" i="4" s="1"/>
  <c r="C190" i="4"/>
  <c r="D190" i="4"/>
  <c r="P190" i="4" s="1"/>
  <c r="C191" i="4"/>
  <c r="D191" i="4"/>
  <c r="C192" i="4"/>
  <c r="D192" i="4"/>
  <c r="O192" i="4"/>
  <c r="C193" i="4"/>
  <c r="D193" i="4"/>
  <c r="N193" i="4" s="1"/>
  <c r="C194" i="4"/>
  <c r="D194" i="4"/>
  <c r="N194" i="4" s="1"/>
  <c r="C195" i="4"/>
  <c r="D195" i="4"/>
  <c r="E195" i="4" s="1"/>
  <c r="C196" i="4"/>
  <c r="D196" i="4"/>
  <c r="O196" i="4" s="1"/>
  <c r="C197" i="4"/>
  <c r="D197" i="4"/>
  <c r="N197" i="4" s="1"/>
  <c r="C198" i="4"/>
  <c r="D198" i="4"/>
  <c r="E198" i="4" s="1"/>
  <c r="C199" i="4"/>
  <c r="D199" i="4"/>
  <c r="E199" i="4"/>
  <c r="C200" i="4"/>
  <c r="D200" i="4"/>
  <c r="E200" i="4" s="1"/>
  <c r="C201" i="4"/>
  <c r="D201" i="4"/>
  <c r="E201" i="4" s="1"/>
  <c r="C202" i="4"/>
  <c r="D202" i="4"/>
  <c r="O202" i="4" s="1"/>
  <c r="C203" i="4"/>
  <c r="D203" i="4"/>
  <c r="N203" i="4"/>
  <c r="C204" i="4"/>
  <c r="D204" i="4"/>
  <c r="P204" i="4" s="1"/>
  <c r="C205" i="4"/>
  <c r="D205" i="4"/>
  <c r="E205" i="4" s="1"/>
  <c r="C206" i="4"/>
  <c r="D206" i="4"/>
  <c r="E206" i="4"/>
  <c r="C207" i="4"/>
  <c r="D207" i="4"/>
  <c r="E207" i="4" s="1"/>
  <c r="C208" i="4"/>
  <c r="D208" i="4"/>
  <c r="O208" i="4" s="1"/>
  <c r="C209" i="4"/>
  <c r="D209" i="4"/>
  <c r="N209" i="4" s="1"/>
  <c r="C210" i="4"/>
  <c r="D210" i="4"/>
  <c r="N210" i="4"/>
  <c r="C211" i="4"/>
  <c r="D211" i="4"/>
  <c r="E211" i="4" s="1"/>
  <c r="H211" i="4"/>
  <c r="G211" i="4" s="1"/>
  <c r="I211" i="4"/>
  <c r="J211" i="4"/>
  <c r="K211" i="4"/>
  <c r="C212" i="4"/>
  <c r="D212" i="4"/>
  <c r="E212" i="4" s="1"/>
  <c r="H212" i="4"/>
  <c r="I212" i="4"/>
  <c r="J212" i="4"/>
  <c r="K212" i="4"/>
  <c r="C213" i="4"/>
  <c r="D213" i="4"/>
  <c r="E213" i="4" s="1"/>
  <c r="H213" i="4"/>
  <c r="I213" i="4"/>
  <c r="J213" i="4"/>
  <c r="K213" i="4"/>
  <c r="C214" i="4"/>
  <c r="D214" i="4"/>
  <c r="H214" i="4"/>
  <c r="F214" i="4" s="1"/>
  <c r="I214" i="4"/>
  <c r="J214" i="4"/>
  <c r="P214" i="4" s="1"/>
  <c r="K214" i="4"/>
  <c r="C215" i="4"/>
  <c r="D215" i="4"/>
  <c r="H215" i="4"/>
  <c r="F215" i="4" s="1"/>
  <c r="I215" i="4"/>
  <c r="J215" i="4"/>
  <c r="K215" i="4"/>
  <c r="C216" i="4"/>
  <c r="D216" i="4"/>
  <c r="E216" i="4" s="1"/>
  <c r="H216" i="4"/>
  <c r="G216" i="4" s="1"/>
  <c r="I216" i="4"/>
  <c r="J216" i="4"/>
  <c r="K216" i="4"/>
  <c r="C217" i="4"/>
  <c r="D217" i="4"/>
  <c r="E217" i="4" s="1"/>
  <c r="H217" i="4"/>
  <c r="G217" i="4" s="1"/>
  <c r="I217" i="4"/>
  <c r="J217" i="4"/>
  <c r="K217" i="4"/>
  <c r="C218" i="4"/>
  <c r="D218" i="4"/>
  <c r="E218" i="4" s="1"/>
  <c r="H218" i="4"/>
  <c r="I218" i="4"/>
  <c r="J218" i="4"/>
  <c r="K218" i="4"/>
  <c r="C219" i="4"/>
  <c r="D219" i="4"/>
  <c r="E219" i="4" s="1"/>
  <c r="H219" i="4"/>
  <c r="F219" i="4" s="1"/>
  <c r="I219" i="4"/>
  <c r="J219" i="4"/>
  <c r="K219" i="4"/>
  <c r="C220" i="4"/>
  <c r="D220" i="4"/>
  <c r="H220" i="4"/>
  <c r="F220" i="4" s="1"/>
  <c r="I220" i="4"/>
  <c r="J220" i="4"/>
  <c r="K220" i="4"/>
  <c r="C221" i="4"/>
  <c r="D221" i="4"/>
  <c r="H221" i="4"/>
  <c r="F221" i="4" s="1"/>
  <c r="I221" i="4"/>
  <c r="J221" i="4"/>
  <c r="K221" i="4"/>
  <c r="C222" i="4"/>
  <c r="D222" i="4"/>
  <c r="E222" i="4" s="1"/>
  <c r="H222" i="4"/>
  <c r="I222" i="4"/>
  <c r="J222" i="4"/>
  <c r="K222" i="4"/>
  <c r="C223" i="4"/>
  <c r="D223" i="4"/>
  <c r="E223" i="4"/>
  <c r="H223" i="4"/>
  <c r="G223" i="4" s="1"/>
  <c r="I223" i="4"/>
  <c r="J223" i="4"/>
  <c r="K223" i="4"/>
  <c r="Q47" i="4"/>
  <c r="R54" i="4"/>
  <c r="Q65" i="4"/>
  <c r="O61" i="4"/>
  <c r="R69" i="4"/>
  <c r="R71" i="4"/>
  <c r="AN16" i="4"/>
  <c r="AZ16" i="4" s="1"/>
  <c r="BD43" i="4"/>
  <c r="BG43" i="4" s="1"/>
  <c r="BE43" i="4"/>
  <c r="BH43" i="4" s="1"/>
  <c r="BI43" i="4"/>
  <c r="BK43" i="4" s="1"/>
  <c r="BJ43" i="4"/>
  <c r="BL43" i="4" s="1"/>
  <c r="BC43" i="4"/>
  <c r="BF43" i="4" s="1"/>
  <c r="CY16" i="4"/>
  <c r="CY12" i="4"/>
  <c r="N195" i="4"/>
  <c r="P206" i="4"/>
  <c r="O206" i="4"/>
  <c r="O194" i="4"/>
  <c r="P210" i="4"/>
  <c r="O198" i="4"/>
  <c r="E186" i="4"/>
  <c r="O210" i="4"/>
  <c r="P187" i="4"/>
  <c r="P194" i="4"/>
  <c r="O212" i="4"/>
  <c r="O209" i="4"/>
  <c r="O197" i="4"/>
  <c r="O203" i="4"/>
  <c r="O187" i="4"/>
  <c r="E187" i="4"/>
  <c r="P222" i="4"/>
  <c r="P198" i="4"/>
  <c r="O218" i="4"/>
  <c r="P203" i="4"/>
  <c r="P208" i="4"/>
  <c r="P205" i="4"/>
  <c r="O217" i="4"/>
  <c r="P197" i="4"/>
  <c r="P209" i="4"/>
  <c r="O201" i="4"/>
  <c r="O222" i="4"/>
  <c r="P200" i="4"/>
  <c r="E180" i="4"/>
  <c r="O205" i="4"/>
  <c r="P201" i="4"/>
  <c r="N190" i="4"/>
  <c r="D165" i="4"/>
  <c r="E165" i="4"/>
  <c r="O165" i="4" s="1"/>
  <c r="D170" i="4"/>
  <c r="E170" i="4"/>
  <c r="K168" i="4"/>
  <c r="O223" i="4"/>
  <c r="P220" i="4"/>
  <c r="O167" i="4"/>
  <c r="F177" i="4"/>
  <c r="F175" i="4"/>
  <c r="BF48" i="4"/>
  <c r="D172" i="4"/>
  <c r="E172" i="4"/>
  <c r="P172" i="4" s="1"/>
  <c r="O163" i="4"/>
  <c r="P163" i="4"/>
  <c r="BH48" i="4"/>
  <c r="BK48" i="4"/>
  <c r="BG48" i="4"/>
  <c r="P165" i="4"/>
  <c r="P212" i="4"/>
  <c r="R48" i="4"/>
  <c r="R66" i="4"/>
  <c r="AN12" i="4"/>
  <c r="AW12" i="4" s="1"/>
  <c r="CY6" i="4"/>
  <c r="R65" i="4"/>
  <c r="AX16" i="4"/>
  <c r="R57" i="4"/>
  <c r="CY15" i="4"/>
  <c r="Q50" i="4"/>
  <c r="CY9" i="4"/>
  <c r="P218" i="4"/>
  <c r="P216" i="4"/>
  <c r="P196" i="4"/>
  <c r="N181" i="4"/>
  <c r="O200" i="4"/>
  <c r="N204" i="4"/>
  <c r="O189" i="4"/>
  <c r="O211" i="4"/>
  <c r="G221" i="4"/>
  <c r="F211" i="4"/>
  <c r="E204" i="4"/>
  <c r="O204" i="4"/>
  <c r="O216" i="4"/>
  <c r="P211" i="4"/>
  <c r="E203" i="4"/>
  <c r="G215" i="4"/>
  <c r="F216" i="4"/>
  <c r="P199" i="4"/>
  <c r="F222" i="4"/>
  <c r="O199" i="4"/>
  <c r="N206" i="4"/>
  <c r="P193" i="4"/>
  <c r="P219" i="4"/>
  <c r="N219" i="4"/>
  <c r="O193" i="4"/>
  <c r="P202" i="4"/>
  <c r="E194" i="4"/>
  <c r="N205" i="4"/>
  <c r="P181" i="4"/>
  <c r="P213" i="4"/>
  <c r="P223" i="4"/>
  <c r="N213" i="4"/>
  <c r="O181" i="4"/>
  <c r="P179" i="4"/>
  <c r="G213" i="4"/>
  <c r="E210" i="4"/>
  <c r="N217" i="4"/>
  <c r="F213" i="4"/>
  <c r="N198" i="4"/>
  <c r="P185" i="4"/>
  <c r="F223" i="4"/>
  <c r="G222" i="4"/>
  <c r="O219" i="4"/>
  <c r="N216" i="4"/>
  <c r="N200" i="4"/>
  <c r="N185" i="4"/>
  <c r="G219" i="4"/>
  <c r="E209" i="4"/>
  <c r="P186" i="4"/>
  <c r="O179" i="4"/>
  <c r="N223" i="4"/>
  <c r="N211" i="4"/>
  <c r="N186" i="4"/>
  <c r="N179" i="4"/>
  <c r="P217" i="4"/>
  <c r="F217" i="4"/>
  <c r="O213" i="4"/>
  <c r="N201" i="4"/>
  <c r="N199" i="4"/>
  <c r="E184" i="4"/>
  <c r="CY10" i="4"/>
  <c r="E178" i="4"/>
  <c r="P183" i="4"/>
  <c r="O183" i="4"/>
  <c r="BH24" i="4"/>
  <c r="AN9" i="4"/>
  <c r="AV9" i="4" s="1"/>
  <c r="CY13" i="4"/>
  <c r="BG23" i="4"/>
  <c r="AZ13" i="4"/>
  <c r="AV13" i="4"/>
  <c r="AX13" i="4"/>
  <c r="CY14" i="4"/>
  <c r="BC25" i="4"/>
  <c r="AY13" i="4"/>
  <c r="O70" i="4"/>
  <c r="AW13" i="4"/>
  <c r="Q62" i="4"/>
  <c r="G158" i="4"/>
  <c r="AO13" i="4"/>
  <c r="R63" i="4"/>
  <c r="O52" i="4"/>
  <c r="Q68" i="4"/>
  <c r="R68" i="4"/>
  <c r="BD26" i="4"/>
  <c r="BK27" i="4"/>
  <c r="O58" i="4"/>
  <c r="R59" i="4"/>
  <c r="O46" i="4"/>
  <c r="O64" i="4"/>
  <c r="R60" i="4"/>
  <c r="R56" i="4"/>
  <c r="Q56" i="4"/>
  <c r="R72" i="4"/>
  <c r="O55" i="4"/>
  <c r="CY11" i="4"/>
  <c r="Q53" i="4"/>
  <c r="R50" i="4"/>
  <c r="O67" i="4"/>
  <c r="R53" i="4"/>
  <c r="R51" i="4"/>
  <c r="AT27" i="4"/>
  <c r="BA23" i="4"/>
  <c r="Q71" i="4"/>
  <c r="Q59" i="4"/>
  <c r="R62" i="4"/>
  <c r="BB24" i="4"/>
  <c r="I158" i="4"/>
  <c r="O158" i="4" s="1"/>
  <c r="N178" i="4"/>
  <c r="P178" i="4"/>
  <c r="H158" i="4"/>
  <c r="N158" i="4" s="1"/>
  <c r="F158" i="4"/>
  <c r="CY19" i="4"/>
  <c r="AN19" i="4"/>
  <c r="AX19" i="4" s="1"/>
  <c r="AV12" i="4"/>
  <c r="AZ12" i="4"/>
  <c r="AX12" i="4"/>
  <c r="F212" i="4"/>
  <c r="N212" i="4"/>
  <c r="G212" i="4"/>
  <c r="AZ9" i="4"/>
  <c r="N215" i="4"/>
  <c r="P215" i="4"/>
  <c r="E215" i="4"/>
  <c r="O215" i="4"/>
  <c r="N214" i="4"/>
  <c r="E214" i="4"/>
  <c r="O214" i="4"/>
  <c r="F218" i="4"/>
  <c r="N218" i="4"/>
  <c r="G218" i="4"/>
  <c r="N221" i="4"/>
  <c r="P221" i="4"/>
  <c r="E221" i="4"/>
  <c r="O221" i="4"/>
  <c r="N220" i="4"/>
  <c r="E220" i="4"/>
  <c r="O220" i="4"/>
  <c r="N192" i="4"/>
  <c r="E192" i="4"/>
  <c r="P192" i="4"/>
  <c r="BK13" i="4"/>
  <c r="BC13" i="4"/>
  <c r="BB13" i="4"/>
  <c r="AR13" i="4"/>
  <c r="AS13" i="4"/>
  <c r="BG13" i="4"/>
  <c r="BD13" i="4"/>
  <c r="BE13" i="4"/>
  <c r="BI13" i="4"/>
  <c r="BH13" i="4"/>
  <c r="AT13" i="4"/>
  <c r="O191" i="4"/>
  <c r="P191" i="4"/>
  <c r="E191" i="4"/>
  <c r="N196" i="4"/>
  <c r="E196" i="4"/>
  <c r="P184" i="4"/>
  <c r="N184" i="4"/>
  <c r="N202" i="4"/>
  <c r="E202" i="4"/>
  <c r="O190" i="4"/>
  <c r="E190" i="4"/>
  <c r="O188" i="4"/>
  <c r="P188" i="4"/>
  <c r="E188" i="4"/>
  <c r="E197" i="4"/>
  <c r="N182" i="4"/>
  <c r="P182" i="4"/>
  <c r="O182" i="4"/>
  <c r="N208" i="4"/>
  <c r="E208" i="4"/>
  <c r="E193" i="4"/>
  <c r="N191" i="4"/>
  <c r="N189" i="4"/>
  <c r="E189" i="4"/>
  <c r="BE27" i="4"/>
  <c r="G220" i="4"/>
  <c r="G214" i="4"/>
  <c r="O185" i="4"/>
  <c r="N183" i="4"/>
  <c r="P180" i="4"/>
  <c r="R47" i="4"/>
  <c r="N180" i="4"/>
  <c r="G170" i="4"/>
  <c r="P167" i="4"/>
  <c r="J158" i="4"/>
  <c r="P158" i="4"/>
  <c r="CY8" i="4"/>
  <c r="AN8" i="4"/>
  <c r="AO8" i="4" s="1"/>
  <c r="AP8" i="4" s="1"/>
  <c r="AN7" i="4"/>
  <c r="AW7" i="4" s="1"/>
  <c r="CY7" i="4"/>
  <c r="CY5" i="4"/>
  <c r="AN5" i="4"/>
  <c r="AX5" i="4" s="1"/>
  <c r="D169" i="4"/>
  <c r="E169" i="4"/>
  <c r="P170" i="4"/>
  <c r="O170" i="4"/>
  <c r="D168" i="4"/>
  <c r="E168" i="4"/>
  <c r="G168" i="4"/>
  <c r="AO7" i="4"/>
  <c r="BR7" i="4" s="1"/>
  <c r="AO9" i="4"/>
  <c r="AQ9" i="4" s="1"/>
  <c r="AO12" i="4"/>
  <c r="AT12" i="4" s="1"/>
  <c r="AP13" i="4"/>
  <c r="BQ13" i="4"/>
  <c r="BV13" i="4" s="1"/>
  <c r="BR13" i="4"/>
  <c r="CA13" i="4" s="1"/>
  <c r="AQ7" i="4"/>
  <c r="AQ13" i="4"/>
  <c r="AR9" i="4"/>
  <c r="AR12" i="4"/>
  <c r="AS8" i="4"/>
  <c r="AS9" i="4"/>
  <c r="AT8" i="4"/>
  <c r="AT9" i="4"/>
  <c r="AT28" i="4"/>
  <c r="BW13" i="4"/>
  <c r="H159" i="4"/>
  <c r="F176" i="4"/>
  <c r="D176" i="4"/>
  <c r="E176" i="4" s="1"/>
  <c r="D174" i="4"/>
  <c r="E174" i="4" s="1"/>
  <c r="G177" i="4"/>
  <c r="AQ53" i="4"/>
  <c r="D164" i="4"/>
  <c r="E164" i="4" s="1"/>
  <c r="P164" i="4" s="1"/>
  <c r="R177" i="4" s="1"/>
  <c r="P168" i="4"/>
  <c r="P169" i="4"/>
  <c r="D173" i="4"/>
  <c r="E173" i="4"/>
  <c r="P173" i="4" s="1"/>
  <c r="G172" i="4"/>
  <c r="G173" i="4"/>
  <c r="AS41" i="4"/>
  <c r="AR53" i="4"/>
  <c r="O172" i="4"/>
  <c r="AT42" i="4"/>
  <c r="G171" i="4"/>
  <c r="AP53" i="4"/>
  <c r="G166" i="4"/>
  <c r="K166" i="4"/>
  <c r="K172" i="4"/>
  <c r="K169" i="4"/>
  <c r="AR41" i="4"/>
  <c r="AR50" i="4"/>
  <c r="AY12" i="4"/>
  <c r="AW9" i="4"/>
  <c r="AY9" i="4"/>
  <c r="AX9" i="4"/>
  <c r="AV19" i="4"/>
  <c r="BJ13" i="4"/>
  <c r="CM13" i="4" s="1"/>
  <c r="BA13" i="4"/>
  <c r="AU13" i="4"/>
  <c r="F159" i="4"/>
  <c r="BA7" i="4"/>
  <c r="CO7" i="4" s="1"/>
  <c r="BA8" i="4"/>
  <c r="BA9" i="4"/>
  <c r="BA12" i="4"/>
  <c r="CO13" i="4"/>
  <c r="BB7" i="4"/>
  <c r="CP7" i="4" s="1"/>
  <c r="BB8" i="4"/>
  <c r="BB9" i="4"/>
  <c r="BB12" i="4"/>
  <c r="CF13" i="4"/>
  <c r="CP13" i="4"/>
  <c r="BC7" i="4"/>
  <c r="BC8" i="4"/>
  <c r="BC9" i="4"/>
  <c r="BC12" i="4"/>
  <c r="CG13" i="4"/>
  <c r="CQ13" i="4"/>
  <c r="BD7" i="4"/>
  <c r="CR7" i="4" s="1"/>
  <c r="BD8" i="4"/>
  <c r="BD9" i="4"/>
  <c r="BD12" i="4"/>
  <c r="CH13" i="4"/>
  <c r="CR13" i="4"/>
  <c r="BE7" i="4"/>
  <c r="BE8" i="4"/>
  <c r="BE9" i="4"/>
  <c r="BE12" i="4"/>
  <c r="CI13" i="4"/>
  <c r="CS7" i="4"/>
  <c r="CS13" i="4"/>
  <c r="I159" i="4"/>
  <c r="G159" i="4"/>
  <c r="BG7" i="4"/>
  <c r="BG8" i="4"/>
  <c r="BG9" i="4"/>
  <c r="BG12" i="4"/>
  <c r="CJ13" i="4"/>
  <c r="CT7" i="4"/>
  <c r="CT13" i="4"/>
  <c r="BH7" i="4"/>
  <c r="BH8" i="4"/>
  <c r="BH9" i="4"/>
  <c r="BH12" i="4"/>
  <c r="CK13" i="4"/>
  <c r="CU7" i="4"/>
  <c r="CU13" i="4"/>
  <c r="BI7" i="4"/>
  <c r="CV7" i="4" s="1"/>
  <c r="BI8" i="4"/>
  <c r="BI9" i="4"/>
  <c r="BI12" i="4"/>
  <c r="CL13" i="4"/>
  <c r="CV13" i="4"/>
  <c r="BJ7" i="4"/>
  <c r="CW7" i="4" s="1"/>
  <c r="BJ8" i="4"/>
  <c r="BJ9" i="4"/>
  <c r="BJ12" i="4"/>
  <c r="CW13" i="4"/>
  <c r="BK7" i="4"/>
  <c r="BK8" i="4"/>
  <c r="BK9" i="4"/>
  <c r="BK12" i="4"/>
  <c r="CN13" i="4"/>
  <c r="CX13" i="4"/>
  <c r="J159" i="4"/>
  <c r="AS53" i="4"/>
  <c r="AS54" i="4" s="1"/>
  <c r="AS61" i="4" s="1"/>
  <c r="AS63" i="4" s="1"/>
  <c r="AS66" i="4" s="1"/>
  <c r="AS73" i="4" s="1"/>
  <c r="AS75" i="4" s="1"/>
  <c r="K170" i="4"/>
  <c r="BF13" i="4"/>
  <c r="AY19" i="4"/>
  <c r="AW19" i="4"/>
  <c r="AZ19" i="4"/>
  <c r="G169" i="4"/>
  <c r="AZ8" i="4"/>
  <c r="AV8" i="4"/>
  <c r="AY7" i="4"/>
  <c r="AZ7" i="4"/>
  <c r="AV7" i="4"/>
  <c r="AX8" i="4"/>
  <c r="AW5" i="4"/>
  <c r="AW20" i="4" s="1"/>
  <c r="AV5" i="4"/>
  <c r="AV20" i="4" s="1"/>
  <c r="AY8" i="4"/>
  <c r="AY5" i="4"/>
  <c r="AY20" i="4" s="1"/>
  <c r="AZ5" i="4"/>
  <c r="AZ20" i="4" s="1"/>
  <c r="CY20" i="4"/>
  <c r="AX7" i="4"/>
  <c r="AW8" i="4"/>
  <c r="O169" i="4"/>
  <c r="O168" i="4"/>
  <c r="G176" i="4"/>
  <c r="AT41" i="4"/>
  <c r="AT53" i="4"/>
  <c r="AN53" i="4"/>
  <c r="AU53" i="4" s="1"/>
  <c r="K173" i="4"/>
  <c r="AO53" i="4"/>
  <c r="K165" i="4"/>
  <c r="G165" i="4"/>
  <c r="K171" i="4"/>
  <c r="AR42" i="4"/>
  <c r="O173" i="4"/>
  <c r="AT43" i="4"/>
  <c r="AT62" i="4" s="1"/>
  <c r="AT65" i="4" s="1"/>
  <c r="K164" i="4"/>
  <c r="AQ51" i="4"/>
  <c r="G164" i="4"/>
  <c r="AP42" i="4"/>
  <c r="AO42" i="4"/>
  <c r="BL13" i="4"/>
  <c r="AS42" i="4"/>
  <c r="AS43" i="4"/>
  <c r="AS62" i="4" s="1"/>
  <c r="AS65" i="4" s="1"/>
  <c r="AX20" i="4"/>
  <c r="AT54" i="4"/>
  <c r="AT61" i="4" s="1"/>
  <c r="AT63" i="4" s="1"/>
  <c r="AT66" i="4" s="1"/>
  <c r="AT73" i="4" s="1"/>
  <c r="AT75" i="4" s="1"/>
  <c r="AN51" i="4"/>
  <c r="AU51" i="4" s="1"/>
  <c r="AU31" i="4" s="1"/>
  <c r="AO41" i="4"/>
  <c r="G167" i="4"/>
  <c r="AP41" i="4"/>
  <c r="AQ41" i="4"/>
  <c r="K167" i="4"/>
  <c r="O164" i="4"/>
  <c r="Q177" i="4" s="1"/>
  <c r="AU41" i="4"/>
  <c r="AN41" i="4"/>
  <c r="AR43" i="4"/>
  <c r="AR62" i="4" s="1"/>
  <c r="AP51" i="4"/>
  <c r="AQ42" i="4"/>
  <c r="AO51" i="4"/>
  <c r="BF12" i="4"/>
  <c r="BL12" i="4"/>
  <c r="AP43" i="4"/>
  <c r="AP62" i="4" s="1"/>
  <c r="AP65" i="4" s="1"/>
  <c r="BL9" i="4"/>
  <c r="BF9" i="4"/>
  <c r="H175" i="4"/>
  <c r="N175" i="4" s="1"/>
  <c r="H176" i="4"/>
  <c r="N176" i="4" s="1"/>
  <c r="H174" i="4"/>
  <c r="N174" i="4" s="1"/>
  <c r="H177" i="4"/>
  <c r="N177" i="4" s="1"/>
  <c r="BL7" i="4"/>
  <c r="BL8" i="4"/>
  <c r="AK18" i="4"/>
  <c r="BF8" i="4"/>
  <c r="BF7" i="4"/>
  <c r="AO43" i="4"/>
  <c r="AO62" i="4" s="1"/>
  <c r="AO65" i="4" s="1"/>
  <c r="AR65" i="4"/>
  <c r="AQ43" i="4"/>
  <c r="AQ62" i="4" s="1"/>
  <c r="AQ65" i="4" s="1"/>
  <c r="H163" i="4"/>
  <c r="N163" i="4" s="1"/>
  <c r="BJ48" i="4"/>
  <c r="BL48" i="4" s="1"/>
  <c r="H168" i="4"/>
  <c r="N168" i="4" s="1"/>
  <c r="H173" i="4"/>
  <c r="N173" i="4"/>
  <c r="H165" i="4"/>
  <c r="N165" i="4" s="1"/>
  <c r="H170" i="4"/>
  <c r="N170" i="4" s="1"/>
  <c r="H172" i="4"/>
  <c r="N172" i="4" s="1"/>
  <c r="H166" i="4"/>
  <c r="N166" i="4" s="1"/>
  <c r="H167" i="4"/>
  <c r="N167" i="4" s="1"/>
  <c r="AN42" i="4"/>
  <c r="AU42" i="4"/>
  <c r="H171" i="4"/>
  <c r="N171" i="4" s="1"/>
  <c r="H169" i="4"/>
  <c r="N169" i="4" s="1"/>
  <c r="H164" i="4"/>
  <c r="N164" i="4"/>
  <c r="AU43" i="4"/>
  <c r="AN43" i="4"/>
  <c r="AN62" i="4" s="1"/>
  <c r="BE47" i="4"/>
  <c r="BH47" i="4" s="1"/>
  <c r="J162" i="4"/>
  <c r="P162" i="4" s="1"/>
  <c r="I162" i="4"/>
  <c r="O162" i="4" s="1"/>
  <c r="BD44" i="4"/>
  <c r="BG44" i="4"/>
  <c r="BG49" i="4" s="1"/>
  <c r="P159" i="4"/>
  <c r="BD47" i="4"/>
  <c r="BG47" i="4" s="1"/>
  <c r="BC47" i="4"/>
  <c r="BF47" i="4" s="1"/>
  <c r="F162" i="4"/>
  <c r="BE46" i="4"/>
  <c r="BH46" i="4" s="1"/>
  <c r="J161" i="4"/>
  <c r="P161" i="4" s="1"/>
  <c r="I160" i="4"/>
  <c r="O160" i="4" s="1"/>
  <c r="I161" i="4"/>
  <c r="BE45" i="4"/>
  <c r="BH45" i="4" s="1"/>
  <c r="J160" i="4"/>
  <c r="P160" i="4"/>
  <c r="H160" i="4"/>
  <c r="N160" i="4" s="1"/>
  <c r="G160" i="4"/>
  <c r="O159" i="4"/>
  <c r="BE44" i="4"/>
  <c r="BH44" i="4" s="1"/>
  <c r="BI44" i="4"/>
  <c r="BK44" i="4" s="1"/>
  <c r="BJ44" i="4"/>
  <c r="BL44" i="4" s="1"/>
  <c r="N159" i="4"/>
  <c r="BD45" i="4"/>
  <c r="BG45" i="4" s="1"/>
  <c r="BJ46" i="4"/>
  <c r="BL46" i="4" s="1"/>
  <c r="H161" i="4"/>
  <c r="N161" i="4" s="1"/>
  <c r="G162" i="4"/>
  <c r="BI47" i="4"/>
  <c r="BK47" i="4" s="1"/>
  <c r="H162" i="4"/>
  <c r="N162" i="4" s="1"/>
  <c r="BD46" i="4"/>
  <c r="BG46" i="4" s="1"/>
  <c r="O161" i="4"/>
  <c r="F160" i="4"/>
  <c r="BJ45" i="4"/>
  <c r="BL45" i="4" s="1"/>
  <c r="BC44" i="4"/>
  <c r="BF44" i="4" s="1"/>
  <c r="BC46" i="4"/>
  <c r="BF46" i="4" s="1"/>
  <c r="F161" i="4"/>
  <c r="BI46" i="4"/>
  <c r="BK46" i="4" s="1"/>
  <c r="G161" i="4"/>
  <c r="BJ47" i="4"/>
  <c r="BL47" i="4" s="1"/>
  <c r="BC45" i="4"/>
  <c r="BF45" i="4" s="1"/>
  <c r="BF49" i="4"/>
  <c r="AU29" i="4" s="1"/>
  <c r="CN12" i="4" l="1"/>
  <c r="CJ12" i="4"/>
  <c r="CG12" i="4"/>
  <c r="O177" i="4"/>
  <c r="P177" i="4"/>
  <c r="AY15" i="4"/>
  <c r="AW15" i="4"/>
  <c r="AV15" i="4"/>
  <c r="AO15" i="4"/>
  <c r="AX15" i="4"/>
  <c r="P175" i="4"/>
  <c r="O175" i="4"/>
  <c r="CM12" i="4"/>
  <c r="AO18" i="4"/>
  <c r="AW18" i="4"/>
  <c r="AY18" i="4"/>
  <c r="AX18" i="4"/>
  <c r="AZ18" i="4"/>
  <c r="AV18" i="4"/>
  <c r="AZ14" i="4"/>
  <c r="AO14" i="4"/>
  <c r="AX14" i="4"/>
  <c r="AV14" i="4"/>
  <c r="AW10" i="4"/>
  <c r="AY10" i="4"/>
  <c r="AX10" i="4"/>
  <c r="AV10" i="4"/>
  <c r="AO10" i="4"/>
  <c r="AZ10" i="4"/>
  <c r="CK12" i="4"/>
  <c r="CE13" i="4"/>
  <c r="BU13" i="4"/>
  <c r="AR8" i="4"/>
  <c r="AQ8" i="4"/>
  <c r="BR9" i="4"/>
  <c r="CQ9" i="4" s="1"/>
  <c r="AP12" i="4"/>
  <c r="AU12" i="4" s="1"/>
  <c r="AP7" i="4"/>
  <c r="AY16" i="4"/>
  <c r="AO16" i="4"/>
  <c r="BI16" i="4" s="1"/>
  <c r="AV16" i="4"/>
  <c r="AW16" i="4"/>
  <c r="N222" i="4"/>
  <c r="AZ15" i="4"/>
  <c r="AP23" i="4"/>
  <c r="CY18" i="4"/>
  <c r="AS12" i="4"/>
  <c r="BV12" i="4" s="1"/>
  <c r="AQ12" i="4"/>
  <c r="BZ12" i="4" s="1"/>
  <c r="BR12" i="4"/>
  <c r="CT12" i="4" s="1"/>
  <c r="BQ12" i="4"/>
  <c r="AT7" i="4"/>
  <c r="BY13" i="4"/>
  <c r="CD13" i="4" s="1"/>
  <c r="AN65" i="4"/>
  <c r="AU65" i="4" s="1"/>
  <c r="AU62" i="4"/>
  <c r="AU8" i="4"/>
  <c r="P171" i="4"/>
  <c r="O171" i="4"/>
  <c r="AO6" i="4"/>
  <c r="AV6" i="4"/>
  <c r="AZ6" i="4"/>
  <c r="AX6" i="4"/>
  <c r="AY6" i="4"/>
  <c r="AW6" i="4"/>
  <c r="O174" i="4"/>
  <c r="P174" i="4"/>
  <c r="P176" i="4"/>
  <c r="O176" i="4"/>
  <c r="P166" i="4"/>
  <c r="O166" i="4"/>
  <c r="CW12" i="4"/>
  <c r="CC13" i="4"/>
  <c r="BR8" i="4"/>
  <c r="CP8" i="4" s="1"/>
  <c r="BS13" i="4"/>
  <c r="BX13" i="4" s="1"/>
  <c r="BQ8" i="4"/>
  <c r="BS8" i="4" s="1"/>
  <c r="BX8" i="4" s="1"/>
  <c r="AP9" i="4"/>
  <c r="CX7" i="4"/>
  <c r="CU12" i="4"/>
  <c r="BY12" i="4"/>
  <c r="CD12" i="4" s="1"/>
  <c r="CB13" i="4"/>
  <c r="BT12" i="4"/>
  <c r="BQ9" i="4"/>
  <c r="CI9" i="4" s="1"/>
  <c r="BQ7" i="4"/>
  <c r="CE7" i="4" s="1"/>
  <c r="BB16" i="4"/>
  <c r="BC16" i="4"/>
  <c r="BA16" i="4"/>
  <c r="AS26" i="4"/>
  <c r="AQ24" i="4"/>
  <c r="BH49" i="4"/>
  <c r="BL49" i="4"/>
  <c r="AU77" i="4" s="1"/>
  <c r="AU55" i="4"/>
  <c r="BI45" i="4"/>
  <c r="BK45" i="4" s="1"/>
  <c r="BK49" i="4" s="1"/>
  <c r="AU68" i="4" s="1"/>
  <c r="CX8" i="4"/>
  <c r="BT9" i="4"/>
  <c r="BZ9" i="4"/>
  <c r="CL9" i="4"/>
  <c r="CV9" i="4"/>
  <c r="CE8" i="4"/>
  <c r="CO8" i="4"/>
  <c r="CG7" i="4"/>
  <c r="CQ7" i="4"/>
  <c r="BZ8" i="4"/>
  <c r="CT9" i="4"/>
  <c r="CS8" i="4"/>
  <c r="CR8" i="4"/>
  <c r="BW12" i="4"/>
  <c r="BW7" i="4"/>
  <c r="CC7" i="4"/>
  <c r="BT13" i="4"/>
  <c r="BZ13" i="4"/>
  <c r="CA12" i="4"/>
  <c r="CB12" i="4"/>
  <c r="CA8" i="4"/>
  <c r="BY8" i="4"/>
  <c r="CD8" i="4" s="1"/>
  <c r="CB8" i="4"/>
  <c r="AS7" i="4"/>
  <c r="AR7" i="4"/>
  <c r="BZ7" i="4"/>
  <c r="AP15" i="4"/>
  <c r="AO5" i="4"/>
  <c r="AO19" i="4"/>
  <c r="CB9" i="4"/>
  <c r="AQ15" i="4"/>
  <c r="AY14" i="4"/>
  <c r="AW14" i="4"/>
  <c r="AN11" i="4"/>
  <c r="AV11" i="4"/>
  <c r="AR28" i="4"/>
  <c r="AP50" i="4"/>
  <c r="AN17" i="4"/>
  <c r="AW17" i="4" s="1"/>
  <c r="AV17" i="4"/>
  <c r="AY17" i="4"/>
  <c r="AO17" i="4"/>
  <c r="BA17" i="4" s="1"/>
  <c r="CY17" i="4"/>
  <c r="AZ17" i="4"/>
  <c r="BJ26" i="4"/>
  <c r="O195" i="4"/>
  <c r="P195" i="4"/>
  <c r="AU67" i="4"/>
  <c r="AU76" i="4" s="1"/>
  <c r="N207" i="4"/>
  <c r="N225" i="4" s="1"/>
  <c r="P207" i="4"/>
  <c r="P225" i="4" s="1"/>
  <c r="O207" i="4"/>
  <c r="O225" i="4" s="1"/>
  <c r="AK20" i="4"/>
  <c r="AK21" i="4"/>
  <c r="CL16" i="4" l="1"/>
  <c r="CH9" i="4"/>
  <c r="CP9" i="4"/>
  <c r="CC8" i="4"/>
  <c r="CC12" i="4"/>
  <c r="CH8" i="4"/>
  <c r="CI8" i="4"/>
  <c r="BT8" i="4"/>
  <c r="CU9" i="4"/>
  <c r="CW9" i="4"/>
  <c r="BG16" i="4"/>
  <c r="BS12" i="4"/>
  <c r="BX12" i="4" s="1"/>
  <c r="BV9" i="4"/>
  <c r="CG8" i="4"/>
  <c r="CS12" i="4"/>
  <c r="BU12" i="4"/>
  <c r="CH12" i="4"/>
  <c r="CE12" i="4"/>
  <c r="CL12" i="4"/>
  <c r="CP12" i="4"/>
  <c r="CI12" i="4"/>
  <c r="BK14" i="4"/>
  <c r="BG14" i="4"/>
  <c r="BH14" i="4"/>
  <c r="AP14" i="4"/>
  <c r="AT14" i="4"/>
  <c r="BC14" i="4"/>
  <c r="BD14" i="4"/>
  <c r="BE14" i="4"/>
  <c r="AS14" i="4"/>
  <c r="BI14" i="4"/>
  <c r="BB14" i="4"/>
  <c r="BQ14" i="4"/>
  <c r="BR14" i="4"/>
  <c r="BZ14" i="4" s="1"/>
  <c r="AQ14" i="4"/>
  <c r="AR14" i="4"/>
  <c r="BA14" i="4"/>
  <c r="BJ14" i="4"/>
  <c r="CF12" i="4"/>
  <c r="CX12" i="4"/>
  <c r="BR15" i="4"/>
  <c r="BQ15" i="4"/>
  <c r="AR15" i="4"/>
  <c r="BA15" i="4"/>
  <c r="BE15" i="4"/>
  <c r="BH15" i="4"/>
  <c r="AT15" i="4"/>
  <c r="AS15" i="4"/>
  <c r="BB15" i="4"/>
  <c r="BC15" i="4"/>
  <c r="BG15" i="4"/>
  <c r="BJ15" i="4"/>
  <c r="BK15" i="4"/>
  <c r="BD15" i="4"/>
  <c r="BI15" i="4"/>
  <c r="CK9" i="4"/>
  <c r="CM9" i="4"/>
  <c r="CF8" i="4"/>
  <c r="CF16" i="4"/>
  <c r="CO12" i="4"/>
  <c r="CR12" i="4"/>
  <c r="CV12" i="4"/>
  <c r="BY7" i="4"/>
  <c r="CD7" i="4" s="1"/>
  <c r="AU7" i="4"/>
  <c r="BQ10" i="4"/>
  <c r="BR10" i="4"/>
  <c r="AQ10" i="4"/>
  <c r="AS10" i="4"/>
  <c r="BA10" i="4"/>
  <c r="BE10" i="4"/>
  <c r="AP10" i="4"/>
  <c r="AR10" i="4"/>
  <c r="BI10" i="4"/>
  <c r="BJ10" i="4"/>
  <c r="BK10" i="4"/>
  <c r="BB10" i="4"/>
  <c r="BG10" i="4"/>
  <c r="BH10" i="4"/>
  <c r="AT10" i="4"/>
  <c r="BC10" i="4"/>
  <c r="BD10" i="4"/>
  <c r="CR9" i="4"/>
  <c r="CJ9" i="4"/>
  <c r="CN8" i="4"/>
  <c r="CO9" i="4"/>
  <c r="BT7" i="4"/>
  <c r="CA9" i="4"/>
  <c r="AN50" i="4"/>
  <c r="AU50" i="4" s="1"/>
  <c r="AP28" i="4"/>
  <c r="AU28" i="4" s="1"/>
  <c r="CC9" i="4"/>
  <c r="CS9" i="4"/>
  <c r="CQ12" i="4"/>
  <c r="CX9" i="4"/>
  <c r="BJ16" i="4"/>
  <c r="BD16" i="4"/>
  <c r="BH16" i="4"/>
  <c r="AR16" i="4"/>
  <c r="BR16" i="4"/>
  <c r="CP16" i="4" s="1"/>
  <c r="AS16" i="4"/>
  <c r="BQ16" i="4"/>
  <c r="AP16" i="4"/>
  <c r="AQ16" i="4"/>
  <c r="BZ16" i="4" s="1"/>
  <c r="BE16" i="4"/>
  <c r="AT16" i="4"/>
  <c r="BK16" i="4"/>
  <c r="AQ18" i="4"/>
  <c r="AT18" i="4"/>
  <c r="BJ18" i="4"/>
  <c r="BG18" i="4"/>
  <c r="BR18" i="4"/>
  <c r="AR18" i="4"/>
  <c r="BU18" i="4" s="1"/>
  <c r="AS18" i="4"/>
  <c r="BE18" i="4"/>
  <c r="BB18" i="4"/>
  <c r="AP18" i="4"/>
  <c r="BQ18" i="4"/>
  <c r="BC18" i="4"/>
  <c r="BD18" i="4"/>
  <c r="BA18" i="4"/>
  <c r="BH18" i="4"/>
  <c r="BK18" i="4"/>
  <c r="BI18" i="4"/>
  <c r="AQ50" i="4"/>
  <c r="AS28" i="4"/>
  <c r="CL7" i="4"/>
  <c r="CF9" i="4"/>
  <c r="CH7" i="4"/>
  <c r="CN9" i="4"/>
  <c r="BY9" i="4"/>
  <c r="CD9" i="4" s="1"/>
  <c r="BS9" i="4"/>
  <c r="BX9" i="4" s="1"/>
  <c r="AU9" i="4"/>
  <c r="CQ8" i="4"/>
  <c r="CV8" i="4"/>
  <c r="CU8" i="4"/>
  <c r="BV8" i="4"/>
  <c r="AQ6" i="4"/>
  <c r="BG6" i="4"/>
  <c r="AP6" i="4"/>
  <c r="BR6" i="4"/>
  <c r="AR6" i="4"/>
  <c r="AT6" i="4"/>
  <c r="BQ6" i="4"/>
  <c r="AS6" i="4"/>
  <c r="BA6" i="4"/>
  <c r="BB6" i="4"/>
  <c r="BC6" i="4"/>
  <c r="BD6" i="4"/>
  <c r="BI6" i="4"/>
  <c r="BK6" i="4"/>
  <c r="BE6" i="4"/>
  <c r="BH6" i="4"/>
  <c r="BJ6" i="4"/>
  <c r="CO16" i="4"/>
  <c r="CE16" i="4"/>
  <c r="BF16" i="4"/>
  <c r="CK7" i="4"/>
  <c r="CM7" i="4"/>
  <c r="CI7" i="4"/>
  <c r="CJ7" i="4"/>
  <c r="CF7" i="4"/>
  <c r="CL8" i="4"/>
  <c r="BU8" i="4"/>
  <c r="CK8" i="4"/>
  <c r="CM8" i="4"/>
  <c r="CJ8" i="4"/>
  <c r="CV16" i="4"/>
  <c r="CN7" i="4"/>
  <c r="CT8" i="4"/>
  <c r="CQ16" i="4"/>
  <c r="CG16" i="4"/>
  <c r="BW9" i="4"/>
  <c r="CG9" i="4"/>
  <c r="BU9" i="4"/>
  <c r="BS7" i="4"/>
  <c r="BX7" i="4" s="1"/>
  <c r="CE9" i="4"/>
  <c r="CW8" i="4"/>
  <c r="AQ28" i="4"/>
  <c r="AO50" i="4"/>
  <c r="CJ16" i="4"/>
  <c r="BL16" i="4"/>
  <c r="CT16" i="4"/>
  <c r="BW8" i="4"/>
  <c r="BF17" i="4"/>
  <c r="AX17" i="4"/>
  <c r="AZ11" i="4"/>
  <c r="AX11" i="4"/>
  <c r="BD17" i="4"/>
  <c r="BB17" i="4"/>
  <c r="BY15" i="4"/>
  <c r="CD15" i="4" s="1"/>
  <c r="BS15" i="4"/>
  <c r="BX15" i="4" s="1"/>
  <c r="AU15" i="4"/>
  <c r="BU7" i="4"/>
  <c r="CA7" i="4"/>
  <c r="AO11" i="4"/>
  <c r="AW11" i="4"/>
  <c r="BT15" i="4"/>
  <c r="BZ15" i="4"/>
  <c r="BR19" i="4"/>
  <c r="BQ19" i="4"/>
  <c r="AS19" i="4"/>
  <c r="AP19" i="4"/>
  <c r="AR19" i="4"/>
  <c r="AT19" i="4"/>
  <c r="BC19" i="4"/>
  <c r="AQ19" i="4"/>
  <c r="BG19" i="4"/>
  <c r="BH19" i="4"/>
  <c r="BD19" i="4"/>
  <c r="BE19" i="4"/>
  <c r="BI19" i="4"/>
  <c r="BJ19" i="4"/>
  <c r="BA19" i="4"/>
  <c r="BB19" i="4"/>
  <c r="BK19" i="4"/>
  <c r="BV7" i="4"/>
  <c r="CB7" i="4"/>
  <c r="AQ17" i="4"/>
  <c r="BK17" i="4"/>
  <c r="AR17" i="4"/>
  <c r="BI17" i="4"/>
  <c r="BG17" i="4"/>
  <c r="BJ17" i="4"/>
  <c r="BE17" i="4"/>
  <c r="BC17" i="4"/>
  <c r="AT17" i="4"/>
  <c r="BR17" i="4"/>
  <c r="CO17" i="4" s="1"/>
  <c r="BQ17" i="4"/>
  <c r="CE17" i="4" s="1"/>
  <c r="AS17" i="4"/>
  <c r="AP17" i="4"/>
  <c r="AY11" i="4"/>
  <c r="BH17" i="4"/>
  <c r="AP5" i="4"/>
  <c r="BR5" i="4"/>
  <c r="AT5" i="4"/>
  <c r="BQ5" i="4"/>
  <c r="AR5" i="4"/>
  <c r="AS5" i="4"/>
  <c r="AQ5" i="4"/>
  <c r="BB5" i="4"/>
  <c r="BD5" i="4"/>
  <c r="BE5" i="4"/>
  <c r="BC5" i="4"/>
  <c r="BA5" i="4"/>
  <c r="BK5" i="4"/>
  <c r="BG5" i="4"/>
  <c r="BH5" i="4"/>
  <c r="BI5" i="4"/>
  <c r="BJ5" i="4"/>
  <c r="CN18" i="4" l="1"/>
  <c r="CX18" i="4"/>
  <c r="CS18" i="4"/>
  <c r="CI18" i="4"/>
  <c r="CJ18" i="4"/>
  <c r="CT18" i="4"/>
  <c r="BL18" i="4"/>
  <c r="AU16" i="4"/>
  <c r="BS16" i="4"/>
  <c r="BX16" i="4" s="1"/>
  <c r="BY16" i="4"/>
  <c r="CD16" i="4" s="1"/>
  <c r="CL10" i="4"/>
  <c r="CV10" i="4"/>
  <c r="CK18" i="4"/>
  <c r="CU18" i="4"/>
  <c r="BS18" i="4"/>
  <c r="BX18" i="4" s="1"/>
  <c r="BV18" i="4"/>
  <c r="CB18" i="4"/>
  <c r="CW18" i="4"/>
  <c r="CM18" i="4"/>
  <c r="BW16" i="4"/>
  <c r="CC16" i="4"/>
  <c r="BT16" i="4"/>
  <c r="CK16" i="4"/>
  <c r="CU16" i="4"/>
  <c r="CG10" i="4"/>
  <c r="CQ10" i="4"/>
  <c r="CF10" i="4"/>
  <c r="CP10" i="4"/>
  <c r="CA10" i="4"/>
  <c r="BU10" i="4"/>
  <c r="BV10" i="4"/>
  <c r="CB10" i="4"/>
  <c r="CW15" i="4"/>
  <c r="CM15" i="4"/>
  <c r="BV15" i="4"/>
  <c r="CB15" i="4"/>
  <c r="CE15" i="4"/>
  <c r="BF15" i="4"/>
  <c r="CO15" i="4"/>
  <c r="BU14" i="4"/>
  <c r="CA14" i="4"/>
  <c r="CP14" i="4"/>
  <c r="CF14" i="4"/>
  <c r="CR14" i="4"/>
  <c r="CH14" i="4"/>
  <c r="CU14" i="4"/>
  <c r="CK14" i="4"/>
  <c r="BF18" i="4"/>
  <c r="CE18" i="4"/>
  <c r="CO18" i="4"/>
  <c r="AU18" i="4"/>
  <c r="BY18" i="4"/>
  <c r="CD18" i="4" s="1"/>
  <c r="CC18" i="4"/>
  <c r="BW18" i="4"/>
  <c r="CS16" i="4"/>
  <c r="CI16" i="4"/>
  <c r="BV16" i="4"/>
  <c r="CB16" i="4"/>
  <c r="CH16" i="4"/>
  <c r="CR16" i="4"/>
  <c r="BW10" i="4"/>
  <c r="CC10" i="4"/>
  <c r="CX10" i="4"/>
  <c r="CN10" i="4"/>
  <c r="BS10" i="4"/>
  <c r="BX10" i="4" s="1"/>
  <c r="AU10" i="4"/>
  <c r="BY10" i="4"/>
  <c r="CD10" i="4" s="1"/>
  <c r="BT10" i="4"/>
  <c r="BZ10" i="4"/>
  <c r="CL15" i="4"/>
  <c r="CV15" i="4"/>
  <c r="CJ15" i="4"/>
  <c r="CT15" i="4"/>
  <c r="BL15" i="4"/>
  <c r="CC15" i="4"/>
  <c r="BW15" i="4"/>
  <c r="BU15" i="4"/>
  <c r="CA15" i="4"/>
  <c r="BT14" i="4"/>
  <c r="CV14" i="4"/>
  <c r="CL14" i="4"/>
  <c r="CQ14" i="4"/>
  <c r="CG14" i="4"/>
  <c r="CT14" i="4"/>
  <c r="CJ14" i="4"/>
  <c r="BL14" i="4"/>
  <c r="CL18" i="4"/>
  <c r="CV18" i="4"/>
  <c r="CR18" i="4"/>
  <c r="CH18" i="4"/>
  <c r="CF18" i="4"/>
  <c r="CP18" i="4"/>
  <c r="CA18" i="4"/>
  <c r="BZ18" i="4"/>
  <c r="BT18" i="4"/>
  <c r="CM16" i="4"/>
  <c r="CW16" i="4"/>
  <c r="CK10" i="4"/>
  <c r="CU10" i="4"/>
  <c r="CW10" i="4"/>
  <c r="CM10" i="4"/>
  <c r="CS10" i="4"/>
  <c r="CI10" i="4"/>
  <c r="CH15" i="4"/>
  <c r="CR15" i="4"/>
  <c r="CG15" i="4"/>
  <c r="CQ15" i="4"/>
  <c r="CU15" i="4"/>
  <c r="CK15" i="4"/>
  <c r="CM14" i="4"/>
  <c r="CW14" i="4"/>
  <c r="BV14" i="4"/>
  <c r="CB14" i="4"/>
  <c r="BW14" i="4"/>
  <c r="CC14" i="4"/>
  <c r="CN14" i="4"/>
  <c r="CX14" i="4"/>
  <c r="CG18" i="4"/>
  <c r="CQ18" i="4"/>
  <c r="CN16" i="4"/>
  <c r="CX16" i="4"/>
  <c r="CA16" i="4"/>
  <c r="BU16" i="4"/>
  <c r="CR10" i="4"/>
  <c r="CH10" i="4"/>
  <c r="CJ10" i="4"/>
  <c r="BL10" i="4"/>
  <c r="CT10" i="4"/>
  <c r="CO10" i="4"/>
  <c r="CE10" i="4"/>
  <c r="BF10" i="4"/>
  <c r="CN15" i="4"/>
  <c r="CX15" i="4"/>
  <c r="CF15" i="4"/>
  <c r="CP15" i="4"/>
  <c r="CI15" i="4"/>
  <c r="CS15" i="4"/>
  <c r="CE14" i="4"/>
  <c r="BF14" i="4"/>
  <c r="CO14" i="4"/>
  <c r="CI14" i="4"/>
  <c r="CS14" i="4"/>
  <c r="AU14" i="4"/>
  <c r="BY14" i="4"/>
  <c r="CD14" i="4" s="1"/>
  <c r="BS14" i="4"/>
  <c r="BX14" i="4" s="1"/>
  <c r="CI6" i="4"/>
  <c r="CS6" i="4"/>
  <c r="CG6" i="4"/>
  <c r="CQ6" i="4"/>
  <c r="BY6" i="4"/>
  <c r="CD6" i="4" s="1"/>
  <c r="BS6" i="4"/>
  <c r="BX6" i="4" s="1"/>
  <c r="AU6" i="4"/>
  <c r="CX6" i="4"/>
  <c r="CN6" i="4"/>
  <c r="CF6" i="4"/>
  <c r="CP6" i="4"/>
  <c r="BW6" i="4"/>
  <c r="CC6" i="4"/>
  <c r="CJ6" i="4"/>
  <c r="CT6" i="4"/>
  <c r="BL6" i="4"/>
  <c r="CM6" i="4"/>
  <c r="CW6" i="4"/>
  <c r="CL6" i="4"/>
  <c r="CV6" i="4"/>
  <c r="CE6" i="4"/>
  <c r="CO6" i="4"/>
  <c r="BF6" i="4"/>
  <c r="CA6" i="4"/>
  <c r="BU6" i="4"/>
  <c r="BT6" i="4"/>
  <c r="BZ6" i="4"/>
  <c r="CK6" i="4"/>
  <c r="CU6" i="4"/>
  <c r="CH6" i="4"/>
  <c r="CR6" i="4"/>
  <c r="BV6" i="4"/>
  <c r="CB6" i="4"/>
  <c r="CK5" i="4"/>
  <c r="CK20" i="4" s="1"/>
  <c r="CU5" i="4"/>
  <c r="CU20" i="4" s="1"/>
  <c r="BH20" i="4"/>
  <c r="BH28" i="4" s="1"/>
  <c r="BA20" i="4"/>
  <c r="CE5" i="4"/>
  <c r="CE20" i="4" s="1"/>
  <c r="CO5" i="4"/>
  <c r="CO20" i="4" s="1"/>
  <c r="CP22" i="4" s="1"/>
  <c r="BF5" i="4"/>
  <c r="BB20" i="4"/>
  <c r="BB28" i="4" s="1"/>
  <c r="CP5" i="4"/>
  <c r="CP20" i="4" s="1"/>
  <c r="CF5" i="4"/>
  <c r="CF20" i="4" s="1"/>
  <c r="CU17" i="4"/>
  <c r="CK17" i="4"/>
  <c r="CS17" i="4"/>
  <c r="CI17" i="4"/>
  <c r="BU17" i="4"/>
  <c r="CA17" i="4"/>
  <c r="CX19" i="4"/>
  <c r="CN19" i="4"/>
  <c r="CM19" i="4"/>
  <c r="CW19" i="4"/>
  <c r="CK19" i="4"/>
  <c r="CU19" i="4"/>
  <c r="BW19" i="4"/>
  <c r="CC19" i="4"/>
  <c r="CJ5" i="4"/>
  <c r="CJ20" i="4" s="1"/>
  <c r="CT5" i="4"/>
  <c r="CT20" i="4" s="1"/>
  <c r="CU22" i="4" s="1"/>
  <c r="BG20" i="4"/>
  <c r="BG28" i="4" s="1"/>
  <c r="BL5" i="4"/>
  <c r="BL20" i="4" s="1"/>
  <c r="CQ5" i="4"/>
  <c r="CQ20" i="4" s="1"/>
  <c r="BC20" i="4"/>
  <c r="BC28" i="4" s="1"/>
  <c r="CG5" i="4"/>
  <c r="CG20" i="4" s="1"/>
  <c r="BT5" i="4"/>
  <c r="BT20" i="4" s="1"/>
  <c r="BZ5" i="4"/>
  <c r="BZ20" i="4" s="1"/>
  <c r="AQ20" i="4"/>
  <c r="AT20" i="4"/>
  <c r="BW5" i="4"/>
  <c r="BW20" i="4" s="1"/>
  <c r="CC5" i="4"/>
  <c r="CC20" i="4" s="1"/>
  <c r="CW17" i="4"/>
  <c r="CM17" i="4"/>
  <c r="CN17" i="4"/>
  <c r="CX17" i="4"/>
  <c r="CF19" i="4"/>
  <c r="CP19" i="4"/>
  <c r="CL19" i="4"/>
  <c r="CV19" i="4"/>
  <c r="CJ19" i="4"/>
  <c r="CT19" i="4"/>
  <c r="BL19" i="4"/>
  <c r="BU19" i="4"/>
  <c r="CA19" i="4"/>
  <c r="CM5" i="4"/>
  <c r="CM20" i="4" s="1"/>
  <c r="CW5" i="4"/>
  <c r="CW20" i="4" s="1"/>
  <c r="BJ20" i="4"/>
  <c r="BJ28" i="4" s="1"/>
  <c r="BE20" i="4"/>
  <c r="BE28" i="4" s="1"/>
  <c r="CI5" i="4"/>
  <c r="CI20" i="4" s="1"/>
  <c r="CS5" i="4"/>
  <c r="CS20" i="4" s="1"/>
  <c r="BV5" i="4"/>
  <c r="BV20" i="4" s="1"/>
  <c r="CB5" i="4"/>
  <c r="CB20" i="4" s="1"/>
  <c r="AS20" i="4"/>
  <c r="BY17" i="4"/>
  <c r="CD17" i="4" s="1"/>
  <c r="BS17" i="4"/>
  <c r="BX17" i="4" s="1"/>
  <c r="AU17" i="4"/>
  <c r="BW17" i="4"/>
  <c r="CC17" i="4"/>
  <c r="CT17" i="4"/>
  <c r="BL17" i="4"/>
  <c r="CJ17" i="4"/>
  <c r="BT17" i="4"/>
  <c r="BZ17" i="4"/>
  <c r="CE19" i="4"/>
  <c r="CO19" i="4"/>
  <c r="BF19" i="4"/>
  <c r="CI19" i="4"/>
  <c r="CS19" i="4"/>
  <c r="BT19" i="4"/>
  <c r="BZ19" i="4"/>
  <c r="BY19" i="4"/>
  <c r="CD19" i="4" s="1"/>
  <c r="AU19" i="4"/>
  <c r="BS19" i="4"/>
  <c r="BX19" i="4" s="1"/>
  <c r="BB11" i="4"/>
  <c r="BE11" i="4"/>
  <c r="AQ11" i="4"/>
  <c r="AS11" i="4"/>
  <c r="AT11" i="4"/>
  <c r="AR11" i="4"/>
  <c r="BA11" i="4"/>
  <c r="BC11" i="4"/>
  <c r="BH11" i="4"/>
  <c r="AP11" i="4"/>
  <c r="BI11" i="4"/>
  <c r="BD11" i="4"/>
  <c r="BR11" i="4"/>
  <c r="BQ11" i="4"/>
  <c r="BK11" i="4"/>
  <c r="BJ11" i="4"/>
  <c r="BG11" i="4"/>
  <c r="CF17" i="4"/>
  <c r="CP17" i="4"/>
  <c r="CL5" i="4"/>
  <c r="CL20" i="4" s="1"/>
  <c r="CV5" i="4"/>
  <c r="CV20" i="4" s="1"/>
  <c r="BI20" i="4"/>
  <c r="BI28" i="4" s="1"/>
  <c r="BK20" i="4"/>
  <c r="BK28" i="4" s="1"/>
  <c r="CX5" i="4"/>
  <c r="CX20" i="4" s="1"/>
  <c r="CN5" i="4"/>
  <c r="CN20" i="4" s="1"/>
  <c r="BD20" i="4"/>
  <c r="BD28" i="4" s="1"/>
  <c r="CH5" i="4"/>
  <c r="CH20" i="4" s="1"/>
  <c r="CR5" i="4"/>
  <c r="CR20" i="4" s="1"/>
  <c r="AR20" i="4"/>
  <c r="BU5" i="4"/>
  <c r="BU20" i="4" s="1"/>
  <c r="CA5" i="4"/>
  <c r="CA20" i="4" s="1"/>
  <c r="BY5" i="4"/>
  <c r="AP20" i="4"/>
  <c r="BS5" i="4"/>
  <c r="AU5" i="4"/>
  <c r="AU21" i="4" s="1"/>
  <c r="BV17" i="4"/>
  <c r="CB17" i="4"/>
  <c r="CG17" i="4"/>
  <c r="CQ17" i="4"/>
  <c r="CV17" i="4"/>
  <c r="CL17" i="4"/>
  <c r="CH19" i="4"/>
  <c r="CR19" i="4"/>
  <c r="CG19" i="4"/>
  <c r="CQ19" i="4"/>
  <c r="BV19" i="4"/>
  <c r="CB19" i="4"/>
  <c r="CH17" i="4"/>
  <c r="CR17" i="4"/>
  <c r="BB29" i="4" l="1"/>
  <c r="BI29" i="4"/>
  <c r="BI30" i="4" s="1"/>
  <c r="BK29" i="4"/>
  <c r="BK30" i="4" s="1"/>
  <c r="AN48" i="4"/>
  <c r="AU20" i="4"/>
  <c r="AR35" i="4"/>
  <c r="BU21" i="4"/>
  <c r="BU22" i="4" s="1"/>
  <c r="BD29" i="4"/>
  <c r="CL11" i="4"/>
  <c r="CV11" i="4"/>
  <c r="BF11" i="4"/>
  <c r="CE11" i="4"/>
  <c r="CO11" i="4"/>
  <c r="BT11" i="4"/>
  <c r="BZ11" i="4"/>
  <c r="AS35" i="4"/>
  <c r="BV21" i="4"/>
  <c r="BV22" i="4" s="1"/>
  <c r="BJ29" i="4"/>
  <c r="AT35" i="4"/>
  <c r="BW21" i="4"/>
  <c r="BW22" i="4" s="1"/>
  <c r="AO49" i="4"/>
  <c r="BZ21" i="4"/>
  <c r="BZ22" i="4" s="1"/>
  <c r="BL28" i="4"/>
  <c r="CD5" i="4"/>
  <c r="CD20" i="4" s="1"/>
  <c r="AU30" i="4" s="1"/>
  <c r="AU32" i="4" s="1"/>
  <c r="BY20" i="4"/>
  <c r="AR36" i="4"/>
  <c r="AP48" i="4"/>
  <c r="CT11" i="4"/>
  <c r="CJ11" i="4"/>
  <c r="BL11" i="4"/>
  <c r="AU11" i="4"/>
  <c r="BY11" i="4"/>
  <c r="CD11" i="4" s="1"/>
  <c r="BS11" i="4"/>
  <c r="BX11" i="4" s="1"/>
  <c r="BU11" i="4"/>
  <c r="CA11" i="4"/>
  <c r="CS11" i="4"/>
  <c r="CI11" i="4"/>
  <c r="AR48" i="4"/>
  <c r="AQ35" i="4"/>
  <c r="BT21" i="4"/>
  <c r="BT22" i="4" s="1"/>
  <c r="BB30" i="4"/>
  <c r="BA29" i="4"/>
  <c r="CF22" i="4"/>
  <c r="CW11" i="4"/>
  <c r="CM11" i="4"/>
  <c r="CK11" i="4"/>
  <c r="CU11" i="4"/>
  <c r="BW11" i="4"/>
  <c r="CC11" i="4"/>
  <c r="CP11" i="4"/>
  <c r="CF11" i="4"/>
  <c r="AS36" i="4"/>
  <c r="AQ48" i="4"/>
  <c r="CC21" i="4"/>
  <c r="CC22" i="4" s="1"/>
  <c r="AR49" i="4"/>
  <c r="BG29" i="4"/>
  <c r="BG30" i="4" s="1"/>
  <c r="CK22" i="4"/>
  <c r="BA28" i="4"/>
  <c r="BF20" i="4"/>
  <c r="BH29" i="4"/>
  <c r="BH30" i="4" s="1"/>
  <c r="BS20" i="4"/>
  <c r="BX5" i="4"/>
  <c r="BX20" i="4" s="1"/>
  <c r="AP49" i="4"/>
  <c r="CA21" i="4"/>
  <c r="CA22" i="4" s="1"/>
  <c r="CN11" i="4"/>
  <c r="CX11" i="4"/>
  <c r="CH11" i="4"/>
  <c r="CR11" i="4"/>
  <c r="CG11" i="4"/>
  <c r="CQ11" i="4"/>
  <c r="CB11" i="4"/>
  <c r="BV11" i="4"/>
  <c r="AQ49" i="4"/>
  <c r="CB21" i="4"/>
  <c r="CB22" i="4" s="1"/>
  <c r="BE29" i="4"/>
  <c r="AQ36" i="4"/>
  <c r="AO48" i="4"/>
  <c r="BC29" i="4"/>
  <c r="BC30" i="4" s="1"/>
  <c r="BL29" i="4" l="1"/>
  <c r="BJ30" i="4"/>
  <c r="AT36" i="4"/>
  <c r="BD30" i="4"/>
  <c r="BE30" i="4"/>
  <c r="AO54" i="4"/>
  <c r="AO61" i="4" s="1"/>
  <c r="AP35" i="4"/>
  <c r="BS21" i="4"/>
  <c r="AQ54" i="4"/>
  <c r="AQ61" i="4" s="1"/>
  <c r="AP54" i="4"/>
  <c r="AP61" i="4" s="1"/>
  <c r="BA30" i="4"/>
  <c r="BF28" i="4"/>
  <c r="BF29" i="4"/>
  <c r="AU33" i="4"/>
  <c r="AR54" i="4"/>
  <c r="AR61" i="4" s="1"/>
  <c r="AN49" i="4"/>
  <c r="BY21" i="4"/>
  <c r="BL30" i="4"/>
  <c r="BL31" i="4" s="1"/>
  <c r="BL32" i="4" s="1"/>
  <c r="BL33" i="4" s="1"/>
  <c r="AU48" i="4"/>
  <c r="AU54" i="4" s="1"/>
  <c r="AU56" i="4" s="1"/>
  <c r="AN54" i="4"/>
  <c r="BX21" i="4" l="1"/>
  <c r="BS22" i="4"/>
  <c r="BX22" i="4" s="1"/>
  <c r="AR63" i="4"/>
  <c r="AU35" i="4"/>
  <c r="AP36" i="4"/>
  <c r="BY22" i="4"/>
  <c r="CD22" i="4" s="1"/>
  <c r="CD21" i="4"/>
  <c r="BF30" i="4"/>
  <c r="BF31" i="4" s="1"/>
  <c r="BF32" i="4" s="1"/>
  <c r="BF33" i="4" s="1"/>
  <c r="AQ63" i="4"/>
  <c r="AO63" i="4"/>
  <c r="AU49" i="4"/>
  <c r="AP63" i="4"/>
  <c r="AX54" i="4"/>
  <c r="AN61" i="4"/>
  <c r="AR66" i="4" l="1"/>
  <c r="AP66" i="4"/>
  <c r="AQ66" i="4"/>
  <c r="CD23" i="4"/>
  <c r="AO66" i="4"/>
  <c r="AU61" i="4"/>
  <c r="AN63" i="4"/>
  <c r="AU36" i="4"/>
  <c r="AP73" i="4" l="1"/>
  <c r="AU63" i="4"/>
  <c r="AN66" i="4"/>
  <c r="AQ73" i="4"/>
  <c r="AR73" i="4"/>
  <c r="AO73" i="4"/>
  <c r="AQ75" i="4" l="1"/>
  <c r="AP75" i="4"/>
  <c r="AR75" i="4"/>
  <c r="AU66" i="4"/>
  <c r="AU69" i="4" s="1"/>
  <c r="AN73" i="4"/>
  <c r="AO75" i="4"/>
  <c r="K160" i="4" l="1"/>
  <c r="K158" i="4"/>
  <c r="AN75" i="4"/>
  <c r="K159" i="4" l="1"/>
  <c r="AU75" i="4"/>
  <c r="AU78" i="4" s="1"/>
  <c r="K161" i="4"/>
  <c r="AU79" i="4" l="1"/>
</calcChain>
</file>

<file path=xl/sharedStrings.xml><?xml version="1.0" encoding="utf-8"?>
<sst xmlns="http://schemas.openxmlformats.org/spreadsheetml/2006/main" count="713" uniqueCount="371">
  <si>
    <t>Hinweis: Summe muss mehr als die Hälfte der oben angegebenen am Betrieb ausgebrachten Menge an flüssigen Wirtschaftsdüngern ausmachen!</t>
  </si>
  <si>
    <t>-</t>
  </si>
  <si>
    <t>ha</t>
  </si>
  <si>
    <t>JA</t>
  </si>
  <si>
    <t>ÖPUL</t>
  </si>
  <si>
    <t>GVE</t>
  </si>
  <si>
    <t>NEIN</t>
  </si>
  <si>
    <t>Gülle</t>
  </si>
  <si>
    <t>Jauche</t>
  </si>
  <si>
    <t>Mist</t>
  </si>
  <si>
    <t>t od.m³</t>
  </si>
  <si>
    <t>Menge</t>
  </si>
  <si>
    <t>N</t>
  </si>
  <si>
    <t>P</t>
  </si>
  <si>
    <t>K</t>
  </si>
  <si>
    <t>m³ / t</t>
  </si>
  <si>
    <t>Rinder-Gülle</t>
  </si>
  <si>
    <t>Schweine-Gülle</t>
  </si>
  <si>
    <t>Geflügel-Gülle</t>
  </si>
  <si>
    <r>
      <t xml:space="preserve">Stickstoff-Anfall nach Abzug der Verluste im Stall und am Lager </t>
    </r>
    <r>
      <rPr>
        <b/>
        <sz val="12"/>
        <color indexed="10"/>
        <rFont val="Arial"/>
        <family val="2"/>
        <charset val="1"/>
      </rPr>
      <t>= N ab Lager</t>
    </r>
  </si>
  <si>
    <t>x AO</t>
  </si>
  <si>
    <t>Rinder</t>
  </si>
  <si>
    <t>kg N pro Tier/Platz und Jahr</t>
  </si>
  <si>
    <t>m³-anfall pro Tier/Platz und Jahr</t>
  </si>
  <si>
    <t>nährstoff-best.</t>
  </si>
  <si>
    <t>kg P2O5 pro Tier/Platz und Jahr</t>
  </si>
  <si>
    <t>kg K2O pro Tier/Platz und Jahr</t>
  </si>
  <si>
    <t>P2O4</t>
  </si>
  <si>
    <t>P2O5 reduziert</t>
  </si>
  <si>
    <t>- Ausbringverluste</t>
  </si>
  <si>
    <t>Tiere I</t>
  </si>
  <si>
    <t>Tiere auf Dauerweiden und Almen</t>
  </si>
  <si>
    <t>P und K auf Weiden</t>
  </si>
  <si>
    <t>P und K auf Almen</t>
  </si>
  <si>
    <t>R-Gülle</t>
  </si>
  <si>
    <t>S-Gülle</t>
  </si>
  <si>
    <t>G-Gülle</t>
  </si>
  <si>
    <t>Bestand</t>
  </si>
  <si>
    <t>nährstoffbest. Bestand</t>
  </si>
  <si>
    <t>kg N je Tier / Platz</t>
  </si>
  <si>
    <t>N aus</t>
  </si>
  <si>
    <t>Lagerraumbedarf je Tier / Platz</t>
  </si>
  <si>
    <t>OPUL</t>
  </si>
  <si>
    <t>Phosphor</t>
  </si>
  <si>
    <t>Kali</t>
  </si>
  <si>
    <t>K2O</t>
  </si>
  <si>
    <t>Anzahl aufgtr. Tiere</t>
  </si>
  <si>
    <t>Tage auf Weide</t>
  </si>
  <si>
    <t>Tage auf Almen</t>
  </si>
  <si>
    <t>Ausscheidung</t>
  </si>
  <si>
    <t>N auf Weiden</t>
  </si>
  <si>
    <t>N auf</t>
  </si>
  <si>
    <t>N auf Almen</t>
  </si>
  <si>
    <r>
      <t>P</t>
    </r>
    <r>
      <rPr>
        <b/>
        <vertAlign val="subscript"/>
        <sz val="11"/>
        <rFont val="Trebuchet MS"/>
        <family val="2"/>
        <charset val="1"/>
      </rPr>
      <t>2</t>
    </r>
    <r>
      <rPr>
        <b/>
        <sz val="11"/>
        <rFont val="Trebuchet MS"/>
        <family val="2"/>
        <charset val="1"/>
      </rPr>
      <t>O</t>
    </r>
    <r>
      <rPr>
        <b/>
        <vertAlign val="subscript"/>
        <sz val="11"/>
        <rFont val="Trebuchet MS"/>
        <family val="2"/>
        <charset val="1"/>
      </rPr>
      <t xml:space="preserve">5 </t>
    </r>
  </si>
  <si>
    <r>
      <t>K</t>
    </r>
    <r>
      <rPr>
        <b/>
        <vertAlign val="subscript"/>
        <sz val="11"/>
        <rFont val="Trebuchet MS"/>
        <family val="2"/>
        <charset val="1"/>
      </rPr>
      <t>2</t>
    </r>
    <r>
      <rPr>
        <b/>
        <sz val="11"/>
        <rFont val="Trebuchet MS"/>
        <family val="2"/>
        <charset val="1"/>
      </rPr>
      <t>O</t>
    </r>
  </si>
  <si>
    <r>
      <t>P</t>
    </r>
    <r>
      <rPr>
        <b/>
        <vertAlign val="subscript"/>
        <sz val="11"/>
        <rFont val="Trebuchet MS"/>
        <family val="2"/>
        <charset val="1"/>
      </rPr>
      <t>2</t>
    </r>
    <r>
      <rPr>
        <b/>
        <sz val="11"/>
        <rFont val="Trebuchet MS"/>
        <family val="2"/>
        <charset val="1"/>
      </rPr>
      <t>O</t>
    </r>
    <r>
      <rPr>
        <b/>
        <vertAlign val="subscript"/>
        <sz val="11"/>
        <rFont val="Trebuchet MS"/>
        <family val="2"/>
        <charset val="1"/>
      </rPr>
      <t>5</t>
    </r>
  </si>
  <si>
    <t>Liste_JA</t>
  </si>
  <si>
    <t>Anzahl</t>
  </si>
  <si>
    <t>Tierh.</t>
  </si>
  <si>
    <t xml:space="preserve"> = % Weide</t>
  </si>
  <si>
    <t xml:space="preserve"> = % Alm</t>
  </si>
  <si>
    <t>Weiden</t>
  </si>
  <si>
    <t>Alm</t>
  </si>
  <si>
    <t>GVE auf Alm</t>
  </si>
  <si>
    <t>andere Kälber und Jungrinder unter 1/2 Jahr - Gülle</t>
  </si>
  <si>
    <t>andere Kälber und Jungrinder unter 1/2 Jahr - Mist/Jauche</t>
  </si>
  <si>
    <t>andere Kälber und Jungrinder unter 1/2 Jahr - Tiefstallmist</t>
  </si>
  <si>
    <t>Maßnahmen ja=1</t>
  </si>
  <si>
    <t>Jungvieh 1/2 bis 1 Jahr - Gülle</t>
  </si>
  <si>
    <t>Jungvieh 1/2 bis 1 Jahr - Mist/Jauche</t>
  </si>
  <si>
    <t>Jungvieh 1/2 bis 1 Jahr - Tiefstallmist</t>
  </si>
  <si>
    <t>Jungvieh 1 bis 2 Jahr - Gülle</t>
  </si>
  <si>
    <t>Jungvieh 1 bis 2 Jahr - Mist/Jauche</t>
  </si>
  <si>
    <t>Jungvieh 1 bis 2 Jahr - Tiefstallmist</t>
  </si>
  <si>
    <t>Ochsen, Stiere - Gülle</t>
  </si>
  <si>
    <t>Ochsen, Stiere - Mist/Jauche</t>
  </si>
  <si>
    <t>Ochsen, Stiere - Tiefstallmist</t>
  </si>
  <si>
    <t>Kalbinnen - Gülle</t>
  </si>
  <si>
    <t>AK18 - GVE</t>
  </si>
  <si>
    <t>Kalbinnen - Mist/Jauche</t>
  </si>
  <si>
    <t>Kalbinnen - Tiefstallmist</t>
  </si>
  <si>
    <t>Summen</t>
  </si>
  <si>
    <t>N ab lager</t>
  </si>
  <si>
    <t>Milch- bzw. Mutterkühe (3000 kg Milch)  - Gülle</t>
  </si>
  <si>
    <t>AK21 - WRG</t>
  </si>
  <si>
    <t>feldfallend</t>
  </si>
  <si>
    <t>Teilsumme P auf Weiden</t>
  </si>
  <si>
    <t>Teilsumme K auf Weiden</t>
  </si>
  <si>
    <t>Teilsumme P auf Almen</t>
  </si>
  <si>
    <t>Teilsumme K auf Almen</t>
  </si>
  <si>
    <t>Milch- bzw. Mutterkühe (3000 kg Milch)  - Mist / Jauche</t>
  </si>
  <si>
    <t>Wirtschaftsdüngerkauf   Bezeichnung</t>
  </si>
  <si>
    <t>N / m³ / t</t>
  </si>
  <si>
    <t>P/ m³ / t</t>
  </si>
  <si>
    <t>K / m³ / t</t>
  </si>
  <si>
    <t>Jahreswirksam</t>
  </si>
  <si>
    <t xml:space="preserve"> - - -</t>
  </si>
  <si>
    <t>Milch- bzw. Mutterkühe (3000 kg Milch)  - Tiefstallmist</t>
  </si>
  <si>
    <t>Summe N jahresw auf Weiden und Almen</t>
  </si>
  <si>
    <t>Milch- bzw. Ammenkühe (4000 kg Milch)  - Gülle</t>
  </si>
  <si>
    <t>Milch- bzw. Ammenkühe (4000 kg Milch)  - Mist / Jauche</t>
  </si>
  <si>
    <t>Milch- bzw. Ammenkühe (4000 kg Milch)  - Tiefstallmist</t>
  </si>
  <si>
    <t>Milchkühe (5000 kg Milch) - Gülle</t>
  </si>
  <si>
    <t>Milchkühe (5000 kg Milch) - Mist/Jauche</t>
  </si>
  <si>
    <t>P und K plus Zukauf</t>
  </si>
  <si>
    <t>Milchkühe (5000 kg Milch) - Tiefstallmist</t>
  </si>
  <si>
    <t>Stickstoff auf Weiden und Almen</t>
  </si>
  <si>
    <t>P und K auf Weiden und Almen</t>
  </si>
  <si>
    <t>Milchkühe (6000 kg Milch) - Gülle</t>
  </si>
  <si>
    <t>Summe Tierhaltung + Zukauf abzügl. Weide u Alm</t>
  </si>
  <si>
    <t>Summen abzueglich Weide und Alm</t>
  </si>
  <si>
    <t>Milchkühe (6000 kg Milch) - Mist/Jauche</t>
  </si>
  <si>
    <t>K incl. Zu- und Verkauf -Weide u. Alm</t>
  </si>
  <si>
    <t>Summen abzueglich Weide, Alm und Verkauf</t>
  </si>
  <si>
    <t>Milchkühe (6000 kg Milch) - Tiefstallmist</t>
  </si>
  <si>
    <t>P incl. Zu- und Verkauf ohne  Alm</t>
  </si>
  <si>
    <t>Milchkühe (7000 kg Milch) - Gülle</t>
  </si>
  <si>
    <t>N gesamt aus Bio-gas und org. Roh-stoffen getrennt in</t>
  </si>
  <si>
    <t>Milchkühe (7000 kg Milch) - Mist/Jauche</t>
  </si>
  <si>
    <t>Rinder gülle</t>
  </si>
  <si>
    <t>Schweine-gülle</t>
  </si>
  <si>
    <t>Geflügel-gülle</t>
  </si>
  <si>
    <t>Jauche Anteil</t>
  </si>
  <si>
    <t>Rotte-   mist</t>
  </si>
  <si>
    <t>Kompost</t>
  </si>
  <si>
    <t>Milchkühe (7000 kg Milch) - Tiefstallmist</t>
  </si>
  <si>
    <t>N aus org Düngern</t>
  </si>
  <si>
    <t>Milchkühe (8000 kg Milch) - Gülle</t>
  </si>
  <si>
    <t>tierischen Anteil</t>
  </si>
  <si>
    <t>Milchkühe (8000 kg Milch) - Mist/Jauche</t>
  </si>
  <si>
    <t>nicht tier. Anteil</t>
  </si>
  <si>
    <t>Milchkühe (8000 kg Milch) - Tiefstallmist</t>
  </si>
  <si>
    <t>Milchkühe (9000 kg Milch) - Gülle</t>
  </si>
  <si>
    <t>Milchkühe (9000 kg Milch) - Mist/Jauche</t>
  </si>
  <si>
    <t>N-Anfall ab Lager aus Wirtschaftsdüngern</t>
  </si>
  <si>
    <t>Milchkühe (9000 kg Milch) - Tiefstallmist</t>
  </si>
  <si>
    <t>RG</t>
  </si>
  <si>
    <t>SG</t>
  </si>
  <si>
    <t>GG</t>
  </si>
  <si>
    <t>Rotte-M</t>
  </si>
  <si>
    <t>Wirtschaftsdüngerverkauf</t>
  </si>
  <si>
    <t>Nährstoffmengen ab Lager</t>
  </si>
  <si>
    <t xml:space="preserve">        Mengen</t>
  </si>
  <si>
    <t>Milchkühe (&gt; 10.000 kg Milch) - Gülle</t>
  </si>
  <si>
    <t>Gesamtumme</t>
  </si>
  <si>
    <t>aus:</t>
  </si>
  <si>
    <t>N ab Lager</t>
  </si>
  <si>
    <t>P je m³</t>
  </si>
  <si>
    <t>K je m³</t>
  </si>
  <si>
    <t>N ff.</t>
  </si>
  <si>
    <t>N jw.</t>
  </si>
  <si>
    <t>N-ff</t>
  </si>
  <si>
    <t>Milchkühe (&gt; 10.000 kg Milch) - Mist/Jauche</t>
  </si>
  <si>
    <r>
      <t>Wirtschaftsdünger-</t>
    </r>
    <r>
      <rPr>
        <b/>
        <sz val="11"/>
        <color indexed="8"/>
        <rFont val="Arial"/>
        <family val="2"/>
        <charset val="1"/>
      </rPr>
      <t>Kauf:</t>
    </r>
  </si>
  <si>
    <t>Grube 1</t>
  </si>
  <si>
    <t>Milchkühe (&gt; 10.000 kg Milch) - Tiefstallmist</t>
  </si>
  <si>
    <t>P2O4 Standard</t>
  </si>
  <si>
    <t xml:space="preserve"> P-reduziert</t>
  </si>
  <si>
    <t>Wirtschaftsdüngeranteil aus Biogasgüllen</t>
  </si>
  <si>
    <t>Grube 2</t>
  </si>
  <si>
    <t>Schweine</t>
  </si>
  <si>
    <t>Wi-düanteil aus Biogasgüllen Feststoff</t>
  </si>
  <si>
    <t>Grube 3</t>
  </si>
  <si>
    <t>Ferkel 8 bis 32 kg Lebendgewicht (LG) Standard-Fütterung - Gülle</t>
  </si>
  <si>
    <t xml:space="preserve">     Ferkel sind bei der Zuchtsau berücksichtigt</t>
  </si>
  <si>
    <t>Wi-dü-anteil aus Sekundären Rohstoffen</t>
  </si>
  <si>
    <t>Grube 4</t>
  </si>
  <si>
    <t>Ferkel 8 bis 32 kg Lebendgewicht (LG) Standard-Fütterung - Mist/Jauche</t>
  </si>
  <si>
    <t>N (ab Lager) aus der Tierh. + Zukauf</t>
  </si>
  <si>
    <t>Quersumme</t>
  </si>
  <si>
    <t>Mist 1</t>
  </si>
  <si>
    <t>Ferkel 8 bis 32 kg Lebendgewicht (LG) Standard-Fütterung - Tiefstallmist</t>
  </si>
  <si>
    <t>N aus Wirtschaftsdünger-Abgabe laut seitlicher Tabellen</t>
  </si>
  <si>
    <t>Abgabe</t>
  </si>
  <si>
    <t>Mist 2</t>
  </si>
  <si>
    <t>Ferkel 8 bis 32 kg Lebendgewicht (LG) N-reduzierte-Fütterung - Gülle</t>
  </si>
  <si>
    <t>N (ab Lager) aus der Tierh. Incl. aller Zu- und Verkäufe</t>
  </si>
  <si>
    <t>Ferkel 8 bis 32 kg Lebendgewicht (LG) N-reduzierte-Fütterung - Mist/Jauche</t>
  </si>
  <si>
    <t>Ferkel 8 bis 32 kg Lebendgewicht (LG) N-reduzierte-Fütterung - Tiefstallmist</t>
  </si>
  <si>
    <t xml:space="preserve">MS + JS ab 32 kg LG bis Mastende/Belegung - Gülle </t>
  </si>
  <si>
    <t>Feldfallender organischer Stickstoff</t>
  </si>
  <si>
    <t xml:space="preserve">MS + JS ab 32 kg LG bis Mastende/Belegung - Mist/Jauche </t>
  </si>
  <si>
    <t xml:space="preserve">MS + JS ab 32 kg LG bis Mastende/Belegung - Tiefstallmist </t>
  </si>
  <si>
    <t>N-ab Lager aus der Tierh. incl. Zukauf</t>
  </si>
  <si>
    <t xml:space="preserve">MS + JS ab 32 kg LG bis Mastende/Belegung -N-reduzierte-Fütterung - Gülle </t>
  </si>
  <si>
    <t>nicht-tier. org. N, wie Biogas-G, Komp., KS, org. Hadü., etc</t>
  </si>
  <si>
    <t xml:space="preserve">MS + JS ab 32 kg LG bis Mastende/Belegung -N-reduzierte-Fütterung - Mist/Jauche </t>
  </si>
  <si>
    <t>Organischer N-Anfall ab Lager am Betrieb</t>
  </si>
  <si>
    <t>Summe Org N-Anfall</t>
  </si>
  <si>
    <t xml:space="preserve">MS + JS ab 32 kg LG bis Mastende/Belegung -N-reduzierte-Fütterung - Tiefstallmist </t>
  </si>
  <si>
    <t>Abzugsfaktoren für Ausbringungsverlust</t>
  </si>
  <si>
    <t>Abzugsfaktoren für Ausbringungsverlust  (13 % bei Güllen und  Jauche, 9 % bei Mist und Kompost)</t>
  </si>
  <si>
    <t xml:space="preserve">MS + JS ab 32 kg LG bis Mastende/Belegung - stark-N-reduzierte-Fütterung - Gülle </t>
  </si>
  <si>
    <t>Organischer N-feldfallend</t>
  </si>
  <si>
    <t xml:space="preserve">MS + JS ab 32 kg LG bis Mastende/Belegung - stark-N-reduzierte-Fütterung - Mist/Jauche </t>
  </si>
  <si>
    <t>N-Einsatz aus Mineraldünger</t>
  </si>
  <si>
    <t xml:space="preserve">MS + JS ab 32 kg LG bis Mastende/Belegung - stark-N-reduzierte-Fütterung - Tiefstallmist </t>
  </si>
  <si>
    <t>N feldf.aus Wirtschaftsdünger-Abgabe laut seitlicher Tabellen</t>
  </si>
  <si>
    <t>Zuchtschweine - Standard-Fütterung - Gülle</t>
  </si>
  <si>
    <t>N ff. am Betrieb Gesamtsumme</t>
  </si>
  <si>
    <t>Zuchtschweine - Standard-Fütterung - Mist/Jauche</t>
  </si>
  <si>
    <t>Zuchtschweine - Standard-Fütterung - Tiefstallmist</t>
  </si>
  <si>
    <t>Zuchtschweine - N-reduzierte Fütterung - Gülle</t>
  </si>
  <si>
    <t>Zuchtschweine - N-reduzierte Fütterung - Mist/Jauche</t>
  </si>
  <si>
    <t>Zuchtschweine - N-reduzierte Fütterung - Tiefstallmist</t>
  </si>
  <si>
    <t>Faktoren Jahreswirksamkeit</t>
  </si>
  <si>
    <t>Zuchteber - Standard-Fütterung - Gülle</t>
  </si>
  <si>
    <t>Organischer N-jw. in kg</t>
  </si>
  <si>
    <t>Zuchteber - Standard-Fütterung - Mist/Jauche</t>
  </si>
  <si>
    <t>N-Einsatz aus Mineraldüngern in kg</t>
  </si>
  <si>
    <t>Zuchteber - Standard-Fütterung - Tiefstallmist</t>
  </si>
  <si>
    <t>Zuchteber - N-reduzierte Fütterung - Gülle</t>
  </si>
  <si>
    <t>N jahresw.aus Wirtschaftsdünger-Abgabe lt. seitlicher Tabellen</t>
  </si>
  <si>
    <t xml:space="preserve"> abzüglich des jahreswirksamen Stickstoffes aus Abgabe</t>
  </si>
  <si>
    <t>Zuchteber - N-reduzierte Fütterung - Mist/Jauche</t>
  </si>
  <si>
    <t>N jahreswirksam am Betrieb Incl. aller Zu- und Verkäufe</t>
  </si>
  <si>
    <t>Jahreswirksamer Stickstoff am Betrieb in kg (nach ÖPUL)</t>
  </si>
  <si>
    <t>Zuchteber - N-reduzierte Fütterung - Tiefstallmist</t>
  </si>
  <si>
    <t>Jahreswirksamer Stickstoff für Schläge (kein Weide-N)</t>
  </si>
  <si>
    <t>Geflügel</t>
  </si>
  <si>
    <t xml:space="preserve">Kücken u. Junghennen für Legezw. bis 1/2 Jahr - Gülle </t>
  </si>
  <si>
    <t xml:space="preserve">Kücken u. Junghennen für Legezw. bis 1/2 Jahr - Tiefstallmist  </t>
  </si>
  <si>
    <t>Legehennen, Hähne - Gülle</t>
  </si>
  <si>
    <t>Legehennen, Hähne - Tiefstallmist</t>
  </si>
  <si>
    <t xml:space="preserve">Mastkücken und Jungmasthühner - 7 Umtriebe </t>
  </si>
  <si>
    <t>Zwerghühner, Wachteln; ausgewachsen</t>
  </si>
  <si>
    <t>Gänse</t>
  </si>
  <si>
    <t>Enten</t>
  </si>
  <si>
    <t xml:space="preserve">Truthühner (Puten) </t>
  </si>
  <si>
    <t>Pferde, Schafe, Ziegen</t>
  </si>
  <si>
    <t>Kleinpferde (&lt;300 kg, bis 148 cm) 1/2 bis 3 Jahre</t>
  </si>
  <si>
    <t>Kleinpferde (&lt;300 kg) 1/2 bis 3 Jahre</t>
  </si>
  <si>
    <t>Kleinpferde (&lt;300 kg) &gt; 3 Jahre incl. Fohlen bis 1/2 Jahr</t>
  </si>
  <si>
    <t>Kleinpferde (&gt;300 kg, bis 148 cm) 1/2 bis 3 Jahre</t>
  </si>
  <si>
    <t>Kleinpferde (&gt;300 kg) 1/2 bis 3 Jahre</t>
  </si>
  <si>
    <t>Kleinpferde (&gt;300 kg) &gt; 3 Jahre incl. Fohlen bis 1/2 Jahr</t>
  </si>
  <si>
    <t>Pferde (&gt;500 kg, über 148 cm) 1/2 bis 3 Jahre</t>
  </si>
  <si>
    <t>Pferde (&gt;500 kg) 1/2 bis 3 Jahre</t>
  </si>
  <si>
    <t>Pferde (&gt;500 kg)&gt; 3 Jahre incl. Fohlen bis 1/2 Jahr</t>
  </si>
  <si>
    <t>Schafe Lämmer bis 1/2 Jahr</t>
  </si>
  <si>
    <t>Schafe ab 1/2 Jahr bis 1,5 Jahre</t>
  </si>
  <si>
    <t>Mutterschafe</t>
  </si>
  <si>
    <t>Ziegen bis 1/2 Jahr</t>
  </si>
  <si>
    <t>Ziegen ab 1/2 Jahr bis 1,5 Jahre</t>
  </si>
  <si>
    <t>Mutterziegen</t>
  </si>
  <si>
    <t>Weitere Tierarten</t>
  </si>
  <si>
    <t>Rotwild Alttier inkl. Nachzucht bis 14 Monate</t>
  </si>
  <si>
    <t>Rotwild Hirsche</t>
  </si>
  <si>
    <t>Dammwild, Lamas Alpacas - Alttiere inkl. Nachzucht bis 14 Monate</t>
  </si>
  <si>
    <t>Dammwild, Lama, Alpacas Hirsche</t>
  </si>
  <si>
    <t>Straußenküken bis 1/2 Jahr Gülle</t>
  </si>
  <si>
    <t>Straußenküken bis 1/2 Jahr Mist</t>
  </si>
  <si>
    <t>Jungstraußen 0,5 - 1,5 Jahre Gülle</t>
  </si>
  <si>
    <t>Jungstraußen 0,5 - 1,5 Jahre Mist</t>
  </si>
  <si>
    <t>Zuchtstraußenhenne - Gülle</t>
  </si>
  <si>
    <t>Zuchtstraußenhenne - Mist</t>
  </si>
  <si>
    <t>Zuchtstraußenhahn - Gülle</t>
  </si>
  <si>
    <t>Zuchtstraußenhahn - Mist</t>
  </si>
  <si>
    <t>Mastkaninchen - Gülle</t>
  </si>
  <si>
    <t>Mastkaninchen - Tiefstall</t>
  </si>
  <si>
    <t>Zuchtkaninchen - Gülle</t>
  </si>
  <si>
    <t>Zuchtkaninchen - Tiestall</t>
  </si>
  <si>
    <t>Zwergrinder</t>
  </si>
  <si>
    <t>Zwergrind - andere Kälber und Jungrinder unter 1/2 Jahr - Gülle = N abLager</t>
  </si>
  <si>
    <t>Zwergrind - andere Kälber und Jungrinder unter 1/2 Jahr - Gülle</t>
  </si>
  <si>
    <t>Zwergrind - andere Kälber und Jungrinder unter 1/2 Jahr - Mist/Jauche</t>
  </si>
  <si>
    <t>Zwergrind - andere Kälber und Jungrinder unter 1/2 Jahr - Tiefstallmist</t>
  </si>
  <si>
    <t>Zwergrind - Jungvieh 1/2 bis 1 Jahr - Gülle</t>
  </si>
  <si>
    <t>Zwergrind - Jungvieh 1/2 bis 1 Jahr - Mist/Jauche</t>
  </si>
  <si>
    <t>Zwergrind - Jungvieh 1/2 bis 1 Jahr - Tiefstallmist</t>
  </si>
  <si>
    <t>Zwergrind - Jungvieh 1 bis 2 Jahr - Gülle</t>
  </si>
  <si>
    <t>Zwergrind - Jungvieh 1 bis 2 Jahr - Mist/Jauche</t>
  </si>
  <si>
    <t>Zwergrind - Jungvieh 1 bis 2 Jahr - Tiefstallmist</t>
  </si>
  <si>
    <t>Zwergrind - Ochsen, Stiere - Gülle</t>
  </si>
  <si>
    <t>Zwergrind - Ochsen, Stiere - Mist/Jauche</t>
  </si>
  <si>
    <t>Zwergrind - Ochsen, Stiere - Tiefstallmist</t>
  </si>
  <si>
    <t>Zwergrind - Kalbinnen - Gülle</t>
  </si>
  <si>
    <t>Zwergrind - Kalbinnen - Mist/Jauche</t>
  </si>
  <si>
    <t>Zwergrind - Kalbinnen - Tiefstallmist</t>
  </si>
  <si>
    <t>Zwergrind - Milch- bzw. Mutterkühe (3000 kg Milch)  - Gülle</t>
  </si>
  <si>
    <t>Zwergrind - Milch- bzw. Mutterkühe (3000 kg Milch)  - Mist / Jauche</t>
  </si>
  <si>
    <t>Zwergrind - Milch- bzw. Mutterkühe (3000 kg Milch)  - Tiefstallmist</t>
  </si>
  <si>
    <t>Zwergrind - Milch- bzw. Ammenkühe (4000 kg Milch)  - Gülle</t>
  </si>
  <si>
    <t>Zwergrind - Milch- bzw. Ammenkühe (4000 kg Milch)  - Mist / Jauche</t>
  </si>
  <si>
    <t>Zwergrind - Milch- bzw. Ammenkühe (4000 kg Milch)  - Tiefstallmist</t>
  </si>
  <si>
    <t>Zwergrind - Milchkühe (5000 kg Milch) - Gülle</t>
  </si>
  <si>
    <t>Zwergrind - Milchkühe (5000 kg Milch) - Mist/Jauche</t>
  </si>
  <si>
    <t>Zwergrind - Milchkühe (5000 kg Milch) - Tiefstallmist</t>
  </si>
  <si>
    <t>Zwergrind - Milchkühe (6000 kg Milch) - Gülle</t>
  </si>
  <si>
    <t>Zwergrind - Milchkühe (6000 kg Milch) - Mist/Jauche</t>
  </si>
  <si>
    <t>Zwergrind - Milchkühe (6000 kg Milch) - Tiefstallmist</t>
  </si>
  <si>
    <t>Zwergrind - Milchkühe (7000 kg Milch) - Gülle</t>
  </si>
  <si>
    <t>Zwergrind - Milchkühe (7000 kg Milch) - Mist/Jauche</t>
  </si>
  <si>
    <t>Zwergrind - Milchkühe (7000 kg Milch) - Tiefstallmist</t>
  </si>
  <si>
    <t>Zwergrind - Milchkühe (8000 kg Milch) - Gülle</t>
  </si>
  <si>
    <t>Zwergrind - Milchkühe (8000 kg Milch) - Mist/Jauche</t>
  </si>
  <si>
    <t>Zwergrind - Milchkühe (8000 kg Milch) - Tiefstallmist</t>
  </si>
  <si>
    <t>Zwergrind - Milchkühe (9000 kg Milch) - Gülle</t>
  </si>
  <si>
    <t>Zwergrind - Milchkühe (9000 kg Milch) - Mist/Jauche</t>
  </si>
  <si>
    <t>Zwergrind - Milchkühe (9000 kg Milch) - Tiefstallmist</t>
  </si>
  <si>
    <t>Zwergrind - Milchkühe (&gt; 10.000 kg Milch) - Gülle</t>
  </si>
  <si>
    <t>Zwergrind - Milchkühe (&gt; 10.000 kg Milch) - Mist/Jauche</t>
  </si>
  <si>
    <t>Zwergrind - Milchkühe (&gt; 10.000 kg Milch) - Tiefstallmist</t>
  </si>
  <si>
    <t>Durch eine P-reduzierte Fütterung von Geflügel kann der Phosphatgehalt je nach Tiergruppe in einem Ausmaß zwischen 13% und 39% gesenkt werden.</t>
  </si>
  <si>
    <t>Düngerauswahl</t>
  </si>
  <si>
    <t>Menge abz. Abgabe</t>
  </si>
  <si>
    <t>N - feld-fallend</t>
  </si>
  <si>
    <r>
      <t xml:space="preserve"> N </t>
    </r>
    <r>
      <rPr>
        <sz val="9"/>
        <color indexed="8"/>
        <rFont val="Arial"/>
        <family val="2"/>
        <charset val="1"/>
      </rPr>
      <t>jahresw.</t>
    </r>
  </si>
  <si>
    <t>schnell wirksam</t>
  </si>
  <si>
    <t>tier. Anteil</t>
  </si>
  <si>
    <t>Zu-ord-nung</t>
  </si>
  <si>
    <t>Summe N</t>
  </si>
  <si>
    <t>Summe P</t>
  </si>
  <si>
    <t>Summe K</t>
  </si>
  <si>
    <t>WD</t>
  </si>
  <si>
    <t>P org</t>
  </si>
  <si>
    <t>Summe Zukauf</t>
  </si>
  <si>
    <t>HD</t>
  </si>
  <si>
    <t>P für Saldo</t>
  </si>
  <si>
    <t>N jw</t>
  </si>
  <si>
    <t>sw.</t>
  </si>
  <si>
    <t>Summen:</t>
  </si>
  <si>
    <t>mittel</t>
  </si>
  <si>
    <t>hoch 1</t>
  </si>
  <si>
    <t>Kultur</t>
  </si>
  <si>
    <t>Summe</t>
  </si>
  <si>
    <t>Liste Ertragslage</t>
  </si>
  <si>
    <t>Jahreswirksamer Stickstoff für alle</t>
  </si>
  <si>
    <t>AK19</t>
  </si>
  <si>
    <t>AK20 - WRG!!</t>
  </si>
  <si>
    <t>AL15</t>
  </si>
  <si>
    <t>P incl. Zu- und Verkauf - Weide u. Alm</t>
  </si>
  <si>
    <t>(N ab Lager ohne Weide + Alm)</t>
  </si>
  <si>
    <t>Wirtschaftsdüngerzukauf</t>
  </si>
  <si>
    <t>Wirtschaftsdüngerabgang</t>
  </si>
  <si>
    <t>siehe Tabelle Wirtschaftsdüngerverkauf Zelle BF 49</t>
  </si>
  <si>
    <t>Wirtschaftsdüngerabgang auf Almen</t>
  </si>
  <si>
    <t>siehe  Zelle CD 20</t>
  </si>
  <si>
    <t>Wirtschaftsdüngerstickstoff ab Lager der am eigenen Betrieb ausgebracht wurde</t>
  </si>
  <si>
    <t>Wirtschaftsdüngerzu- und -abgang</t>
  </si>
  <si>
    <t>Wirtschaftsdüngeranteil aus org. Düngern</t>
  </si>
  <si>
    <t>siehe unten</t>
  </si>
  <si>
    <t>für Grubenberechnung Tab Hofdung Zellen C4-8</t>
  </si>
  <si>
    <t>N nichttierisch</t>
  </si>
  <si>
    <t>Stickstoffabgang durch Alpung</t>
  </si>
  <si>
    <t>N ab Lager aus eigener Tierhaltung</t>
  </si>
  <si>
    <t>N feldfallend am Betrieb Incl. aller Zu- und Abgänge</t>
  </si>
  <si>
    <t>P aus Tierhaltung ohne Alm</t>
  </si>
  <si>
    <t>K org</t>
  </si>
  <si>
    <t xml:space="preserve">   &gt; organ. nicht tierisch feldfallend</t>
  </si>
  <si>
    <t>Verfahren</t>
  </si>
  <si>
    <t>Silomais</t>
  </si>
  <si>
    <t>x</t>
  </si>
  <si>
    <t>Düngerart</t>
  </si>
  <si>
    <t>Hausacker</t>
  </si>
  <si>
    <t xml:space="preserve">Aufzeichungsblatt </t>
  </si>
  <si>
    <t>Adresse:</t>
  </si>
  <si>
    <t>Name:</t>
  </si>
  <si>
    <t>Gesamte am Betrieb ausgebrachte Menge an flüssigen Wirtschaftsdüngern (inkl. Biogasgülle) in m³:</t>
  </si>
  <si>
    <t xml:space="preserve">Betriebsnummer:        </t>
  </si>
  <si>
    <r>
      <t xml:space="preserve">Aufzeichnungsjahr:             </t>
    </r>
    <r>
      <rPr>
        <sz val="11"/>
        <rFont val="Arial"/>
        <family val="2"/>
      </rPr>
      <t>von</t>
    </r>
  </si>
  <si>
    <t>bis</t>
  </si>
  <si>
    <t>ÖPUL 2015 - Bodennahe Ausbringung flüssiger Wirtschaftsdünger und Biogasgülle</t>
  </si>
  <si>
    <t>Datum
der
Ausbring-
ung</t>
  </si>
  <si>
    <t>Feldstücksnummer/
Feldstücksname</t>
  </si>
  <si>
    <t>flüssiger Wirtschafts-
dünger</t>
  </si>
  <si>
    <t>Biogasgülle</t>
  </si>
  <si>
    <t>Schleppschlauch- verfahren</t>
  </si>
  <si>
    <t>Gülleinjektions-verfahren</t>
  </si>
  <si>
    <t>Menge 
je ha in
m3</t>
  </si>
  <si>
    <r>
      <t>Gesamt
Menge
 = ha x m</t>
    </r>
    <r>
      <rPr>
        <b/>
        <sz val="14"/>
        <rFont val="Arial"/>
        <family val="2"/>
        <charset val="1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</si>
</sst>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\-#,##0.00\ ;&quot; -&quot;#\ ;@\ "/>
    <numFmt numFmtId="165" formatCode="#,##0.0"/>
    <numFmt numFmtId="166" formatCode="0.0"/>
    <numFmt numFmtId="167" formatCode="dd/mm/yy;@"/>
  </numFmts>
  <fonts count="53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  <charset val="1"/>
    </font>
    <font>
      <b/>
      <sz val="11"/>
      <color indexed="63"/>
      <name val="Arial"/>
      <family val="2"/>
      <charset val="1"/>
    </font>
    <font>
      <b/>
      <sz val="11"/>
      <color indexed="52"/>
      <name val="Arial"/>
      <family val="2"/>
      <charset val="1"/>
    </font>
    <font>
      <sz val="11"/>
      <color indexed="62"/>
      <name val="Arial"/>
      <family val="2"/>
      <charset val="1"/>
    </font>
    <font>
      <b/>
      <sz val="11"/>
      <color indexed="8"/>
      <name val="Arial"/>
      <family val="2"/>
      <charset val="1"/>
    </font>
    <font>
      <i/>
      <sz val="11"/>
      <color indexed="23"/>
      <name val="Arial"/>
      <family val="2"/>
      <charset val="1"/>
    </font>
    <font>
      <sz val="11"/>
      <color indexed="17"/>
      <name val="Arial"/>
      <family val="2"/>
      <charset val="1"/>
    </font>
    <font>
      <sz val="10"/>
      <name val="Arial"/>
      <family val="2"/>
      <charset val="1"/>
    </font>
    <font>
      <sz val="11"/>
      <color indexed="60"/>
      <name val="Arial"/>
      <family val="2"/>
      <charset val="1"/>
    </font>
    <font>
      <sz val="11"/>
      <color indexed="20"/>
      <name val="Arial"/>
      <family val="2"/>
      <charset val="1"/>
    </font>
    <font>
      <sz val="11"/>
      <color indexed="52"/>
      <name val="Arial"/>
      <family val="2"/>
      <charset val="1"/>
    </font>
    <font>
      <sz val="11"/>
      <color indexed="10"/>
      <name val="Arial"/>
      <family val="2"/>
      <charset val="1"/>
    </font>
    <font>
      <b/>
      <sz val="11"/>
      <color indexed="9"/>
      <name val="Arial"/>
      <family val="2"/>
      <charset val="1"/>
    </font>
    <font>
      <b/>
      <sz val="18"/>
      <color indexed="62"/>
      <name val="Cambria"/>
      <family val="2"/>
      <charset val="1"/>
    </font>
    <font>
      <b/>
      <sz val="15"/>
      <color indexed="62"/>
      <name val="Arial"/>
      <family val="2"/>
      <charset val="1"/>
    </font>
    <font>
      <b/>
      <sz val="13"/>
      <color indexed="62"/>
      <name val="Arial"/>
      <family val="2"/>
      <charset val="1"/>
    </font>
    <font>
      <b/>
      <sz val="11"/>
      <color indexed="62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name val="Mangal"/>
      <family val="2"/>
    </font>
    <font>
      <b/>
      <sz val="12"/>
      <color indexed="8"/>
      <name val="Arial"/>
      <family val="2"/>
      <charset val="1"/>
    </font>
    <font>
      <b/>
      <sz val="12"/>
      <color indexed="10"/>
      <name val="Arial"/>
      <family val="2"/>
      <charset val="1"/>
    </font>
    <font>
      <b/>
      <vertAlign val="subscript"/>
      <sz val="11"/>
      <name val="Trebuchet MS"/>
      <family val="2"/>
      <charset val="1"/>
    </font>
    <font>
      <b/>
      <sz val="11"/>
      <name val="Trebuchet MS"/>
      <family val="2"/>
      <charset val="1"/>
    </font>
    <font>
      <sz val="11"/>
      <color indexed="48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2"/>
      <color indexed="12"/>
      <name val="Arial"/>
      <family val="2"/>
      <charset val="1"/>
    </font>
    <font>
      <sz val="11"/>
      <name val="Trebuchet MS"/>
      <family val="2"/>
      <charset val="1"/>
    </font>
    <font>
      <b/>
      <sz val="11"/>
      <color indexed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48"/>
      <name val="Arial"/>
      <family val="2"/>
    </font>
    <font>
      <sz val="10"/>
      <color rgb="FF0000FF"/>
      <name val="Arial"/>
      <family val="2"/>
    </font>
    <font>
      <i/>
      <strike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41"/>
      </patternFill>
    </fill>
    <fill>
      <patternFill patternType="solid">
        <fgColor indexed="14"/>
        <bgColor indexed="3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46"/>
      </patternFill>
    </fill>
    <fill>
      <patternFill patternType="solid">
        <fgColor indexed="47"/>
        <bgColor indexed="4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41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1" applyNumberFormat="0" applyAlignment="0" applyProtection="0"/>
    <xf numFmtId="0" fontId="5" fillId="7" borderId="2" applyNumberFormat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9" borderId="0" applyNumberFormat="0" applyBorder="0" applyAlignment="0" applyProtection="0"/>
    <xf numFmtId="164" fontId="10" fillId="0" borderId="0" applyFill="0" applyBorder="0" applyAlignment="0" applyProtection="0"/>
    <xf numFmtId="0" fontId="11" fillId="8" borderId="0" applyNumberFormat="0" applyBorder="0" applyAlignment="0" applyProtection="0"/>
    <xf numFmtId="0" fontId="10" fillId="10" borderId="4" applyNumberFormat="0" applyAlignment="0" applyProtection="0"/>
    <xf numFmtId="9" fontId="10" fillId="0" borderId="0" applyFill="0" applyBorder="0" applyAlignment="0" applyProtection="0"/>
    <xf numFmtId="0" fontId="12" fillId="11" borderId="0" applyNumberFormat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9" applyNumberFormat="0" applyAlignment="0" applyProtection="0"/>
    <xf numFmtId="0" fontId="2" fillId="0" borderId="0"/>
    <xf numFmtId="0" fontId="4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4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2" fillId="14" borderId="0" xfId="0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4" borderId="11" xfId="0" applyFill="1" applyBorder="1"/>
    <xf numFmtId="0" fontId="0" fillId="14" borderId="21" xfId="0" applyFont="1" applyFill="1" applyBorder="1"/>
    <xf numFmtId="0" fontId="0" fillId="14" borderId="24" xfId="0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14" fontId="24" fillId="16" borderId="0" xfId="0" applyNumberFormat="1" applyFont="1" applyFill="1" applyBorder="1" applyAlignment="1" applyProtection="1">
      <alignment horizontal="left" vertical="center"/>
      <protection locked="0"/>
    </xf>
    <xf numFmtId="14" fontId="10" fillId="16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32" xfId="0" applyFont="1" applyBorder="1" applyAlignment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0" fillId="0" borderId="34" xfId="0" applyBorder="1"/>
    <xf numFmtId="0" fontId="0" fillId="0" borderId="35" xfId="0" applyBorder="1"/>
    <xf numFmtId="0" fontId="0" fillId="14" borderId="26" xfId="0" applyFont="1" applyFill="1" applyBorder="1" applyAlignment="1">
      <alignment horizontal="center"/>
    </xf>
    <xf numFmtId="0" fontId="0" fillId="14" borderId="27" xfId="0" applyFont="1" applyFill="1" applyBorder="1" applyAlignment="1">
      <alignment horizontal="center"/>
    </xf>
    <xf numFmtId="0" fontId="0" fillId="14" borderId="28" xfId="0" applyFont="1" applyFill="1" applyBorder="1" applyAlignment="1">
      <alignment horizontal="center"/>
    </xf>
    <xf numFmtId="0" fontId="0" fillId="14" borderId="26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0" fillId="14" borderId="36" xfId="0" applyFont="1" applyFill="1" applyBorder="1" applyAlignment="1">
      <alignment horizontal="center" vertical="center"/>
    </xf>
    <xf numFmtId="0" fontId="0" fillId="14" borderId="37" xfId="0" applyFont="1" applyFill="1" applyBorder="1" applyAlignment="1">
      <alignment horizontal="center" vertical="center"/>
    </xf>
    <xf numFmtId="0" fontId="14" fillId="14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/>
    </xf>
    <xf numFmtId="0" fontId="27" fillId="16" borderId="40" xfId="0" applyFont="1" applyFill="1" applyBorder="1" applyAlignment="1" applyProtection="1">
      <alignment horizontal="center" vertical="center"/>
      <protection hidden="1"/>
    </xf>
    <xf numFmtId="0" fontId="0" fillId="16" borderId="42" xfId="0" applyFill="1" applyBorder="1"/>
    <xf numFmtId="0" fontId="0" fillId="16" borderId="43" xfId="0" applyFill="1" applyBorder="1"/>
    <xf numFmtId="0" fontId="0" fillId="16" borderId="42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2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7" fillId="16" borderId="47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 vertical="center"/>
    </xf>
    <xf numFmtId="0" fontId="25" fillId="9" borderId="49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 wrapText="1"/>
    </xf>
    <xf numFmtId="0" fontId="27" fillId="16" borderId="47" xfId="0" applyFont="1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0" fillId="0" borderId="11" xfId="0" applyBorder="1"/>
    <xf numFmtId="0" fontId="26" fillId="0" borderId="21" xfId="0" applyFont="1" applyBorder="1"/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0" fontId="0" fillId="16" borderId="54" xfId="0" applyFill="1" applyBorder="1" applyAlignment="1">
      <alignment horizontal="center" vertical="center"/>
    </xf>
    <xf numFmtId="0" fontId="0" fillId="16" borderId="55" xfId="0" applyFill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57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6" fillId="10" borderId="0" xfId="0" applyFont="1" applyFill="1" applyAlignment="1">
      <alignment horizontal="right"/>
    </xf>
    <xf numFmtId="0" fontId="37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7" fillId="13" borderId="11" xfId="0" applyFont="1" applyFill="1" applyBorder="1" applyAlignment="1" applyProtection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16" borderId="26" xfId="0" applyNumberFormat="1" applyFill="1" applyBorder="1" applyAlignment="1">
      <alignment horizontal="center" vertical="center"/>
    </xf>
    <xf numFmtId="165" fontId="0" fillId="16" borderId="27" xfId="0" applyNumberFormat="1" applyFill="1" applyBorder="1" applyAlignment="1">
      <alignment horizontal="center" vertical="center"/>
    </xf>
    <xf numFmtId="165" fontId="0" fillId="16" borderId="28" xfId="0" applyNumberFormat="1" applyFill="1" applyBorder="1" applyAlignment="1">
      <alignment horizontal="center" vertical="center"/>
    </xf>
    <xf numFmtId="165" fontId="0" fillId="16" borderId="29" xfId="0" applyNumberFormat="1" applyFill="1" applyBorder="1" applyAlignment="1">
      <alignment horizontal="center" vertical="center"/>
    </xf>
    <xf numFmtId="165" fontId="0" fillId="16" borderId="3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16" borderId="29" xfId="0" applyFont="1" applyFill="1" applyBorder="1" applyAlignment="1">
      <alignment horizontal="right" vertical="center"/>
    </xf>
    <xf numFmtId="166" fontId="0" fillId="16" borderId="26" xfId="0" applyNumberFormat="1" applyFill="1" applyBorder="1" applyAlignment="1">
      <alignment horizontal="center" vertical="center"/>
    </xf>
    <xf numFmtId="166" fontId="0" fillId="16" borderId="27" xfId="0" applyNumberFormat="1" applyFill="1" applyBorder="1" applyAlignment="1">
      <alignment horizontal="center" vertical="center"/>
    </xf>
    <xf numFmtId="166" fontId="0" fillId="16" borderId="36" xfId="0" applyNumberFormat="1" applyFill="1" applyBorder="1" applyAlignment="1">
      <alignment horizontal="center" vertical="center"/>
    </xf>
    <xf numFmtId="166" fontId="0" fillId="16" borderId="29" xfId="0" applyNumberFormat="1" applyFill="1" applyBorder="1" applyAlignment="1">
      <alignment horizontal="center" vertical="center"/>
    </xf>
    <xf numFmtId="1" fontId="0" fillId="16" borderId="26" xfId="0" applyNumberFormat="1" applyFill="1" applyBorder="1" applyAlignment="1">
      <alignment horizontal="center" vertical="center"/>
    </xf>
    <xf numFmtId="1" fontId="0" fillId="16" borderId="27" xfId="0" applyNumberFormat="1" applyFill="1" applyBorder="1" applyAlignment="1">
      <alignment horizontal="center" vertical="center"/>
    </xf>
    <xf numFmtId="1" fontId="0" fillId="16" borderId="36" xfId="0" applyNumberFormat="1" applyFill="1" applyBorder="1" applyAlignment="1">
      <alignment horizontal="center" vertical="center"/>
    </xf>
    <xf numFmtId="1" fontId="27" fillId="16" borderId="6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60" xfId="0" applyFont="1" applyFill="1" applyBorder="1" applyAlignment="1">
      <alignment horizontal="right" vertical="center"/>
    </xf>
    <xf numFmtId="166" fontId="0" fillId="16" borderId="30" xfId="0" applyNumberFormat="1" applyFill="1" applyBorder="1" applyAlignment="1">
      <alignment horizontal="center" vertical="center"/>
    </xf>
    <xf numFmtId="166" fontId="0" fillId="16" borderId="60" xfId="0" applyNumberFormat="1" applyFill="1" applyBorder="1" applyAlignment="1">
      <alignment horizontal="center" vertical="center"/>
    </xf>
    <xf numFmtId="166" fontId="0" fillId="16" borderId="30" xfId="0" applyNumberFormat="1" applyFont="1" applyFill="1" applyBorder="1" applyAlignment="1">
      <alignment horizontal="left" vertical="center"/>
    </xf>
    <xf numFmtId="0" fontId="32" fillId="12" borderId="21" xfId="0" applyFont="1" applyFill="1" applyBorder="1" applyAlignment="1" applyProtection="1">
      <alignment horizontal="left"/>
    </xf>
    <xf numFmtId="0" fontId="38" fillId="12" borderId="22" xfId="0" applyFont="1" applyFill="1" applyBorder="1" applyAlignment="1" applyProtection="1">
      <alignment horizontal="left"/>
    </xf>
    <xf numFmtId="0" fontId="22" fillId="12" borderId="22" xfId="0" applyFont="1" applyFill="1" applyBorder="1" applyAlignment="1" applyProtection="1">
      <alignment horizontal="left"/>
      <protection locked="0"/>
    </xf>
    <xf numFmtId="0" fontId="0" fillId="12" borderId="22" xfId="0" applyFill="1" applyBorder="1" applyAlignment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1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 vertical="center"/>
    </xf>
    <xf numFmtId="0" fontId="23" fillId="9" borderId="20" xfId="0" applyFont="1" applyFill="1" applyBorder="1" applyAlignment="1">
      <alignment horizontal="right" vertical="center"/>
    </xf>
    <xf numFmtId="165" fontId="21" fillId="9" borderId="61" xfId="0" applyNumberFormat="1" applyFont="1" applyFill="1" applyBorder="1" applyAlignment="1">
      <alignment horizontal="center" vertical="center"/>
    </xf>
    <xf numFmtId="165" fontId="23" fillId="9" borderId="61" xfId="0" applyNumberFormat="1" applyFont="1" applyFill="1" applyBorder="1" applyAlignment="1">
      <alignment horizontal="center" vertical="center"/>
    </xf>
    <xf numFmtId="165" fontId="21" fillId="9" borderId="25" xfId="0" applyNumberFormat="1" applyFont="1" applyFill="1" applyBorder="1" applyAlignment="1">
      <alignment horizontal="center" vertical="center"/>
    </xf>
    <xf numFmtId="166" fontId="0" fillId="16" borderId="62" xfId="0" applyNumberForma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1" fontId="7" fillId="12" borderId="34" xfId="0" applyNumberFormat="1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6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16" borderId="11" xfId="0" applyNumberFormat="1" applyFill="1" applyBorder="1" applyAlignment="1">
      <alignment horizontal="center" vertical="center"/>
    </xf>
    <xf numFmtId="1" fontId="0" fillId="16" borderId="10" xfId="0" applyNumberFormat="1" applyFill="1" applyBorder="1" applyAlignment="1">
      <alignment horizontal="center" vertical="center"/>
    </xf>
    <xf numFmtId="3" fontId="0" fillId="16" borderId="60" xfId="0" applyNumberFormat="1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1" fontId="0" fillId="16" borderId="21" xfId="0" applyNumberForma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0" fillId="16" borderId="20" xfId="0" applyNumberFormat="1" applyFill="1" applyBorder="1" applyAlignment="1">
      <alignment horizontal="center" vertical="center"/>
    </xf>
    <xf numFmtId="3" fontId="0" fillId="16" borderId="39" xfId="0" applyNumberForma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3" fontId="0" fillId="16" borderId="42" xfId="0" applyNumberFormat="1" applyFill="1" applyBorder="1" applyAlignment="1">
      <alignment horizontal="center" vertical="center"/>
    </xf>
    <xf numFmtId="3" fontId="0" fillId="16" borderId="44" xfId="0" applyNumberForma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7" fillId="12" borderId="34" xfId="0" applyFont="1" applyFill="1" applyBorder="1" applyAlignment="1">
      <alignment horizontal="right" vertical="center"/>
    </xf>
    <xf numFmtId="3" fontId="0" fillId="12" borderId="60" xfId="0" applyNumberFormat="1" applyFill="1" applyBorder="1" applyAlignment="1">
      <alignment horizontal="center" vertical="center"/>
    </xf>
    <xf numFmtId="0" fontId="7" fillId="0" borderId="0" xfId="0" applyFont="1"/>
    <xf numFmtId="0" fontId="0" fillId="12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12" borderId="21" xfId="0" applyFont="1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12" borderId="13" xfId="0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center"/>
    </xf>
    <xf numFmtId="165" fontId="21" fillId="17" borderId="11" xfId="0" applyNumberFormat="1" applyFont="1" applyFill="1" applyBorder="1" applyAlignment="1">
      <alignment horizontal="center" vertical="center" shrinkToFit="1"/>
    </xf>
    <xf numFmtId="4" fontId="0" fillId="17" borderId="63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12" borderId="11" xfId="0" applyFont="1" applyFill="1" applyBorder="1" applyAlignment="1" applyProtection="1">
      <alignment horizontal="right" vertical="center"/>
      <protection locked="0"/>
    </xf>
    <xf numFmtId="0" fontId="22" fillId="12" borderId="21" xfId="0" applyFont="1" applyFill="1" applyBorder="1" applyAlignment="1" applyProtection="1">
      <alignment horizontal="center" vertical="center"/>
      <protection locked="0"/>
    </xf>
    <xf numFmtId="0" fontId="10" fillId="12" borderId="11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 applyProtection="1">
      <alignment horizontal="center" vertical="center"/>
    </xf>
    <xf numFmtId="0" fontId="10" fillId="12" borderId="21" xfId="0" applyFont="1" applyFill="1" applyBorder="1" applyAlignment="1" applyProtection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64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65" fontId="25" fillId="17" borderId="11" xfId="0" applyNumberFormat="1" applyFont="1" applyFill="1" applyBorder="1" applyAlignment="1">
      <alignment horizontal="center" vertical="center"/>
    </xf>
    <xf numFmtId="4" fontId="25" fillId="17" borderId="63" xfId="0" applyNumberFormat="1" applyFont="1" applyFill="1" applyBorder="1" applyAlignment="1">
      <alignment horizontal="center" vertical="center"/>
    </xf>
    <xf numFmtId="0" fontId="24" fillId="16" borderId="21" xfId="0" applyFont="1" applyFill="1" applyBorder="1" applyAlignment="1" applyProtection="1">
      <alignment horizontal="right" vertical="center"/>
      <protection locked="0"/>
    </xf>
    <xf numFmtId="1" fontId="10" fillId="16" borderId="21" xfId="0" applyNumberFormat="1" applyFont="1" applyFill="1" applyBorder="1" applyAlignment="1" applyProtection="1">
      <alignment horizontal="center" vertical="center"/>
      <protection hidden="1"/>
    </xf>
    <xf numFmtId="166" fontId="10" fillId="16" borderId="11" xfId="0" applyNumberFormat="1" applyFont="1" applyFill="1" applyBorder="1" applyAlignment="1" applyProtection="1">
      <alignment horizontal="center" vertical="center"/>
      <protection hidden="1"/>
    </xf>
    <xf numFmtId="166" fontId="10" fillId="16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16" borderId="44" xfId="0" applyFont="1" applyFill="1" applyBorder="1"/>
    <xf numFmtId="0" fontId="0" fillId="13" borderId="67" xfId="0" applyFill="1" applyBorder="1" applyAlignment="1"/>
    <xf numFmtId="0" fontId="39" fillId="13" borderId="61" xfId="0" applyFont="1" applyFill="1" applyBorder="1" applyAlignment="1">
      <alignment horizontal="center"/>
    </xf>
    <xf numFmtId="0" fontId="0" fillId="13" borderId="68" xfId="0" applyFill="1" applyBorder="1" applyAlignment="1"/>
    <xf numFmtId="2" fontId="0" fillId="13" borderId="55" xfId="0" applyNumberFormat="1" applyFill="1" applyBorder="1" applyAlignment="1"/>
    <xf numFmtId="2" fontId="0" fillId="13" borderId="56" xfId="0" applyNumberFormat="1" applyFill="1" applyBorder="1" applyAlignment="1"/>
    <xf numFmtId="0" fontId="0" fillId="13" borderId="69" xfId="0" applyFill="1" applyBorder="1" applyAlignment="1"/>
    <xf numFmtId="0" fontId="0" fillId="13" borderId="0" xfId="0" applyFill="1" applyBorder="1" applyAlignment="1"/>
    <xf numFmtId="0" fontId="0" fillId="13" borderId="63" xfId="0" applyFill="1" applyBorder="1" applyAlignment="1"/>
    <xf numFmtId="2" fontId="39" fillId="13" borderId="11" xfId="0" applyNumberFormat="1" applyFont="1" applyFill="1" applyBorder="1" applyAlignment="1">
      <alignment horizontal="center"/>
    </xf>
    <xf numFmtId="2" fontId="39" fillId="13" borderId="38" xfId="0" applyNumberFormat="1" applyFont="1" applyFill="1" applyBorder="1" applyAlignment="1">
      <alignment horizontal="center"/>
    </xf>
    <xf numFmtId="166" fontId="7" fillId="0" borderId="39" xfId="0" applyNumberFormat="1" applyFont="1" applyBorder="1" applyAlignment="1">
      <alignment horizontal="center" vertical="center"/>
    </xf>
    <xf numFmtId="0" fontId="39" fillId="13" borderId="11" xfId="0" applyFont="1" applyFill="1" applyBorder="1" applyAlignment="1">
      <alignment horizontal="center"/>
    </xf>
    <xf numFmtId="2" fontId="0" fillId="13" borderId="0" xfId="0" applyNumberFormat="1" applyFill="1" applyBorder="1" applyAlignment="1"/>
    <xf numFmtId="2" fontId="0" fillId="13" borderId="57" xfId="0" applyNumberFormat="1" applyFill="1" applyBorder="1" applyAlignment="1"/>
    <xf numFmtId="0" fontId="0" fillId="12" borderId="18" xfId="0" applyFill="1" applyBorder="1" applyAlignment="1">
      <alignment horizontal="right" vertical="center"/>
    </xf>
    <xf numFmtId="0" fontId="0" fillId="12" borderId="19" xfId="0" applyFill="1" applyBorder="1" applyAlignment="1">
      <alignment horizontal="center" vertical="center"/>
    </xf>
    <xf numFmtId="166" fontId="7" fillId="12" borderId="11" xfId="0" applyNumberFormat="1" applyFont="1" applyFill="1" applyBorder="1" applyAlignment="1">
      <alignment horizontal="center" vertical="center"/>
    </xf>
    <xf numFmtId="166" fontId="7" fillId="12" borderId="11" xfId="0" applyNumberFormat="1" applyFont="1" applyFill="1" applyBorder="1" applyAlignment="1">
      <alignment horizontal="center" vertical="center" shrinkToFit="1"/>
    </xf>
    <xf numFmtId="0" fontId="39" fillId="13" borderId="38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15" borderId="11" xfId="0" applyFill="1" applyBorder="1" applyAlignment="1">
      <alignment horizontal="center" vertical="center"/>
    </xf>
    <xf numFmtId="165" fontId="25" fillId="7" borderId="11" xfId="0" applyNumberFormat="1" applyFont="1" applyFill="1" applyBorder="1" applyAlignment="1">
      <alignment horizontal="center" vertical="center"/>
    </xf>
    <xf numFmtId="165" fontId="25" fillId="7" borderId="21" xfId="0" applyNumberFormat="1" applyFont="1" applyFill="1" applyBorder="1" applyAlignment="1">
      <alignment horizontal="center" vertical="center"/>
    </xf>
    <xf numFmtId="165" fontId="25" fillId="7" borderId="60" xfId="0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2" fontId="25" fillId="15" borderId="11" xfId="0" applyNumberFormat="1" applyFont="1" applyFill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0" fillId="13" borderId="70" xfId="0" applyFill="1" applyBorder="1" applyAlignment="1"/>
    <xf numFmtId="0" fontId="0" fillId="13" borderId="32" xfId="0" applyFill="1" applyBorder="1" applyAlignment="1"/>
    <xf numFmtId="0" fontId="0" fillId="13" borderId="71" xfId="0" applyFill="1" applyBorder="1" applyAlignment="1"/>
    <xf numFmtId="2" fontId="39" fillId="13" borderId="27" xfId="0" applyNumberFormat="1" applyFont="1" applyFill="1" applyBorder="1" applyAlignment="1">
      <alignment horizontal="center"/>
    </xf>
    <xf numFmtId="2" fontId="39" fillId="13" borderId="36" xfId="0" applyNumberFormat="1" applyFont="1" applyFill="1" applyBorder="1" applyAlignment="1">
      <alignment horizontal="center"/>
    </xf>
    <xf numFmtId="0" fontId="26" fillId="0" borderId="11" xfId="0" applyFont="1" applyBorder="1"/>
    <xf numFmtId="0" fontId="26" fillId="0" borderId="20" xfId="0" applyFont="1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6" fillId="0" borderId="23" xfId="0" applyFont="1" applyBorder="1"/>
    <xf numFmtId="166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5" xfId="0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1" xfId="0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18" borderId="11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61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3" fontId="0" fillId="18" borderId="11" xfId="0" applyNumberFormat="1" applyFill="1" applyBorder="1" applyAlignment="1">
      <alignment horizontal="center" vertical="center"/>
    </xf>
    <xf numFmtId="165" fontId="0" fillId="18" borderId="11" xfId="0" applyNumberFormat="1" applyFill="1" applyBorder="1" applyAlignment="1">
      <alignment horizontal="center" vertical="center"/>
    </xf>
    <xf numFmtId="165" fontId="0" fillId="18" borderId="21" xfId="0" applyNumberFormat="1" applyFill="1" applyBorder="1" applyAlignment="1">
      <alignment horizontal="center" vertical="center"/>
    </xf>
    <xf numFmtId="165" fontId="0" fillId="18" borderId="37" xfId="0" applyNumberFormat="1" applyFill="1" applyBorder="1" applyAlignment="1">
      <alignment horizontal="center" vertical="center"/>
    </xf>
    <xf numFmtId="165" fontId="0" fillId="18" borderId="38" xfId="0" applyNumberFormat="1" applyFill="1" applyBorder="1" applyAlignment="1">
      <alignment horizontal="center" vertical="center"/>
    </xf>
    <xf numFmtId="165" fontId="0" fillId="18" borderId="10" xfId="0" applyNumberFormat="1" applyFill="1" applyBorder="1" applyAlignment="1">
      <alignment horizontal="center" vertical="center"/>
    </xf>
    <xf numFmtId="166" fontId="0" fillId="18" borderId="37" xfId="0" applyNumberFormat="1" applyFill="1" applyBorder="1" applyAlignment="1">
      <alignment horizontal="center" vertical="center"/>
    </xf>
    <xf numFmtId="1" fontId="0" fillId="18" borderId="11" xfId="0" applyNumberFormat="1" applyFill="1" applyBorder="1" applyAlignment="1">
      <alignment horizontal="center" vertical="center"/>
    </xf>
    <xf numFmtId="1" fontId="0" fillId="18" borderId="38" xfId="0" applyNumberForma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1" fontId="0" fillId="13" borderId="11" xfId="0" applyNumberForma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0" xfId="0" applyFont="1"/>
    <xf numFmtId="0" fontId="23" fillId="13" borderId="22" xfId="20" applyFont="1" applyFill="1" applyBorder="1" applyAlignment="1">
      <alignment vertical="center" wrapText="1"/>
    </xf>
    <xf numFmtId="0" fontId="24" fillId="13" borderId="10" xfId="20" applyFont="1" applyFill="1" applyBorder="1" applyAlignment="1">
      <alignment horizontal="center" vertical="center" wrapText="1"/>
    </xf>
    <xf numFmtId="0" fontId="0" fillId="0" borderId="85" xfId="0" applyBorder="1"/>
    <xf numFmtId="0" fontId="41" fillId="0" borderId="79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41" fillId="0" borderId="77" xfId="0" applyFont="1" applyBorder="1" applyAlignment="1">
      <alignment horizontal="left" vertical="center"/>
    </xf>
    <xf numFmtId="0" fontId="36" fillId="10" borderId="0" xfId="0" applyFont="1" applyFill="1" applyAlignment="1">
      <alignment horizontal="left"/>
    </xf>
    <xf numFmtId="4" fontId="10" fillId="0" borderId="11" xfId="0" applyNumberFormat="1" applyFont="1" applyFill="1" applyBorder="1" applyAlignment="1">
      <alignment horizontal="left" vertical="center"/>
    </xf>
    <xf numFmtId="0" fontId="44" fillId="13" borderId="0" xfId="20" applyFont="1" applyFill="1" applyAlignment="1"/>
    <xf numFmtId="166" fontId="0" fillId="0" borderId="35" xfId="0" applyNumberFormat="1" applyBorder="1" applyAlignment="1">
      <alignment horizontal="center" vertical="center"/>
    </xf>
    <xf numFmtId="0" fontId="24" fillId="21" borderId="21" xfId="0" applyFont="1" applyFill="1" applyBorder="1" applyAlignment="1">
      <alignment horizontal="left" vertical="center"/>
    </xf>
    <xf numFmtId="0" fontId="0" fillId="21" borderId="22" xfId="0" applyFill="1" applyBorder="1"/>
    <xf numFmtId="0" fontId="0" fillId="21" borderId="22" xfId="0" applyFill="1" applyBorder="1" applyAlignment="1">
      <alignment horizontal="center" vertical="center"/>
    </xf>
    <xf numFmtId="165" fontId="40" fillId="21" borderId="52" xfId="0" applyNumberFormat="1" applyFont="1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1" xfId="0" applyFont="1" applyFill="1" applyBorder="1"/>
    <xf numFmtId="0" fontId="0" fillId="21" borderId="11" xfId="0" applyFont="1" applyFill="1" applyBorder="1" applyAlignment="1">
      <alignment horizontal="center" vertical="center"/>
    </xf>
    <xf numFmtId="0" fontId="7" fillId="21" borderId="42" xfId="0" applyFont="1" applyFill="1" applyBorder="1" applyAlignment="1">
      <alignment horizontal="left" vertical="center"/>
    </xf>
    <xf numFmtId="0" fontId="0" fillId="21" borderId="34" xfId="0" applyFill="1" applyBorder="1"/>
    <xf numFmtId="0" fontId="0" fillId="21" borderId="34" xfId="0" applyFill="1" applyBorder="1" applyAlignment="1">
      <alignment horizontal="center" vertical="center"/>
    </xf>
    <xf numFmtId="0" fontId="14" fillId="21" borderId="53" xfId="0" applyFont="1" applyFill="1" applyBorder="1" applyAlignment="1">
      <alignment horizontal="left" vertical="center"/>
    </xf>
    <xf numFmtId="166" fontId="0" fillId="20" borderId="11" xfId="0" applyNumberFormat="1" applyFill="1" applyBorder="1" applyAlignment="1">
      <alignment horizontal="center"/>
    </xf>
    <xf numFmtId="0" fontId="45" fillId="0" borderId="0" xfId="0" applyFont="1" applyAlignment="1">
      <alignment horizontal="left" vertical="center"/>
    </xf>
    <xf numFmtId="4" fontId="0" fillId="0" borderId="63" xfId="0" applyNumberFormat="1" applyFill="1" applyBorder="1" applyAlignment="1">
      <alignment horizontal="center" vertical="center"/>
    </xf>
    <xf numFmtId="0" fontId="0" fillId="0" borderId="84" xfId="0" applyBorder="1"/>
    <xf numFmtId="0" fontId="0" fillId="16" borderId="89" xfId="0" applyFill="1" applyBorder="1" applyAlignment="1">
      <alignment horizontal="center" vertical="center"/>
    </xf>
    <xf numFmtId="0" fontId="0" fillId="16" borderId="87" xfId="0" applyFill="1" applyBorder="1" applyAlignment="1">
      <alignment horizontal="center" vertical="center"/>
    </xf>
    <xf numFmtId="1" fontId="0" fillId="16" borderId="75" xfId="0" applyNumberFormat="1" applyFill="1" applyBorder="1" applyAlignment="1">
      <alignment horizontal="center" vertical="center"/>
    </xf>
    <xf numFmtId="0" fontId="41" fillId="16" borderId="91" xfId="0" applyFont="1" applyFill="1" applyBorder="1" applyAlignment="1">
      <alignment horizontal="left" vertical="center" indent="2"/>
    </xf>
    <xf numFmtId="0" fontId="41" fillId="16" borderId="92" xfId="0" applyFont="1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1" fontId="0" fillId="19" borderId="11" xfId="0" applyNumberFormat="1" applyFill="1" applyBorder="1" applyAlignment="1">
      <alignment horizontal="center" vertical="center"/>
    </xf>
    <xf numFmtId="3" fontId="0" fillId="16" borderId="48" xfId="0" applyNumberFormat="1" applyFill="1" applyBorder="1" applyAlignment="1">
      <alignment horizontal="center" vertical="center"/>
    </xf>
    <xf numFmtId="3" fontId="25" fillId="16" borderId="33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1" fillId="19" borderId="78" xfId="0" applyFont="1" applyFill="1" applyBorder="1" applyAlignment="1">
      <alignment horizontal="left" vertical="center" indent="2"/>
    </xf>
    <xf numFmtId="0" fontId="41" fillId="19" borderId="81" xfId="0" applyFont="1" applyFill="1" applyBorder="1" applyAlignment="1">
      <alignment vertical="center"/>
    </xf>
    <xf numFmtId="0" fontId="41" fillId="19" borderId="80" xfId="0" applyFont="1" applyFill="1" applyBorder="1" applyAlignment="1">
      <alignment vertical="center"/>
    </xf>
    <xf numFmtId="1" fontId="0" fillId="19" borderId="22" xfId="0" applyNumberFormat="1" applyFill="1" applyBorder="1" applyAlignment="1">
      <alignment horizontal="center" vertical="center"/>
    </xf>
    <xf numFmtId="165" fontId="41" fillId="16" borderId="88" xfId="0" applyNumberFormat="1" applyFont="1" applyFill="1" applyBorder="1" applyAlignment="1">
      <alignment horizontal="center" vertical="center"/>
    </xf>
    <xf numFmtId="165" fontId="41" fillId="16" borderId="77" xfId="0" applyNumberFormat="1" applyFont="1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165" fontId="25" fillId="16" borderId="33" xfId="0" applyNumberFormat="1" applyFont="1" applyFill="1" applyBorder="1" applyAlignment="1">
      <alignment horizontal="center" vertical="center"/>
    </xf>
    <xf numFmtId="165" fontId="40" fillId="21" borderId="90" xfId="0" applyNumberFormat="1" applyFont="1" applyFill="1" applyBorder="1" applyAlignment="1">
      <alignment horizontal="center" vertical="center" shrinkToFit="1"/>
    </xf>
    <xf numFmtId="0" fontId="43" fillId="21" borderId="38" xfId="0" applyFont="1" applyFill="1" applyBorder="1" applyAlignment="1">
      <alignment horizontal="left" vertical="center"/>
    </xf>
    <xf numFmtId="0" fontId="0" fillId="20" borderId="79" xfId="0" applyFill="1" applyBorder="1" applyAlignment="1">
      <alignment horizontal="left" vertical="center"/>
    </xf>
    <xf numFmtId="0" fontId="0" fillId="20" borderId="85" xfId="0" applyFill="1" applyBorder="1" applyAlignment="1">
      <alignment horizontal="center" vertical="center"/>
    </xf>
    <xf numFmtId="0" fontId="0" fillId="22" borderId="79" xfId="0" applyFill="1" applyBorder="1" applyAlignment="1">
      <alignment horizontal="left" vertical="center"/>
    </xf>
    <xf numFmtId="0" fontId="41" fillId="22" borderId="79" xfId="0" applyFont="1" applyFill="1" applyBorder="1" applyAlignment="1">
      <alignment horizontal="left" vertical="center"/>
    </xf>
    <xf numFmtId="0" fontId="0" fillId="22" borderId="84" xfId="0" applyFill="1" applyBorder="1" applyAlignment="1">
      <alignment horizontal="center" vertical="center"/>
    </xf>
    <xf numFmtId="3" fontId="0" fillId="12" borderId="33" xfId="0" applyNumberFormat="1" applyFill="1" applyBorder="1" applyAlignment="1">
      <alignment horizontal="center" vertical="center"/>
    </xf>
    <xf numFmtId="1" fontId="7" fillId="16" borderId="33" xfId="0" applyNumberFormat="1" applyFont="1" applyFill="1" applyBorder="1" applyAlignment="1">
      <alignment horizontal="center" vertical="center"/>
    </xf>
    <xf numFmtId="0" fontId="0" fillId="12" borderId="54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0" fillId="22" borderId="85" xfId="0" applyFill="1" applyBorder="1" applyAlignment="1">
      <alignment horizontal="center" vertical="center"/>
    </xf>
    <xf numFmtId="166" fontId="0" fillId="23" borderId="29" xfId="0" applyNumberFormat="1" applyFill="1" applyBorder="1" applyAlignment="1">
      <alignment horizontal="center" vertical="center"/>
    </xf>
    <xf numFmtId="166" fontId="0" fillId="23" borderId="60" xfId="0" applyNumberForma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3" fontId="0" fillId="24" borderId="77" xfId="0" applyNumberFormat="1" applyFill="1" applyBorder="1" applyAlignment="1">
      <alignment horizontal="center" vertical="center"/>
    </xf>
    <xf numFmtId="3" fontId="0" fillId="24" borderId="86" xfId="0" applyNumberForma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7" fillId="10" borderId="0" xfId="0" applyFont="1" applyFill="1" applyAlignment="1">
      <alignment horizontal="right"/>
    </xf>
    <xf numFmtId="0" fontId="42" fillId="0" borderId="11" xfId="0" applyFont="1" applyBorder="1" applyAlignment="1">
      <alignment horizontal="center" vertical="center"/>
    </xf>
    <xf numFmtId="0" fontId="42" fillId="13" borderId="13" xfId="20" applyFont="1" applyFill="1" applyBorder="1" applyAlignment="1"/>
    <xf numFmtId="0" fontId="48" fillId="10" borderId="0" xfId="0" applyFont="1" applyFill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25" fillId="13" borderId="21" xfId="0" applyFont="1" applyFill="1" applyBorder="1" applyAlignment="1">
      <alignment vertical="center"/>
    </xf>
    <xf numFmtId="0" fontId="25" fillId="13" borderId="22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50" fillId="0" borderId="0" xfId="2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50" fillId="0" borderId="0" xfId="20" applyFont="1" applyFill="1" applyBorder="1" applyAlignment="1">
      <alignment horizontal="left" vertical="center" wrapText="1"/>
    </xf>
    <xf numFmtId="0" fontId="23" fillId="0" borderId="96" xfId="20" applyFont="1" applyBorder="1" applyAlignment="1">
      <alignment vertical="center" wrapText="1"/>
    </xf>
    <xf numFmtId="0" fontId="51" fillId="0" borderId="0" xfId="20" applyFont="1" applyFill="1" applyBorder="1" applyAlignment="1">
      <alignment horizontal="left" vertical="center" wrapText="1"/>
    </xf>
    <xf numFmtId="0" fontId="23" fillId="0" borderId="0" xfId="20" applyFont="1" applyBorder="1" applyAlignment="1">
      <alignment vertical="center" wrapText="1"/>
    </xf>
    <xf numFmtId="0" fontId="10" fillId="0" borderId="96" xfId="20" applyFont="1" applyBorder="1" applyAlignment="1"/>
    <xf numFmtId="0" fontId="50" fillId="0" borderId="0" xfId="20" applyFont="1" applyFill="1" applyBorder="1" applyAlignment="1">
      <alignment horizontal="center" vertical="top" wrapText="1"/>
    </xf>
    <xf numFmtId="167" fontId="23" fillId="0" borderId="23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20" applyFont="1" applyFill="1" applyBorder="1" applyAlignment="1" applyProtection="1">
      <alignment horizontal="center" vertical="center" wrapText="1"/>
      <protection locked="0"/>
    </xf>
    <xf numFmtId="4" fontId="23" fillId="0" borderId="10" xfId="20" applyNumberFormat="1" applyFont="1" applyFill="1" applyBorder="1" applyAlignment="1" applyProtection="1">
      <alignment horizontal="center" vertical="center" wrapText="1"/>
      <protection locked="0"/>
    </xf>
    <xf numFmtId="166" fontId="23" fillId="0" borderId="10" xfId="20" applyNumberFormat="1" applyFont="1" applyFill="1" applyBorder="1" applyAlignment="1" applyProtection="1">
      <alignment horizontal="center" vertical="center" wrapText="1"/>
      <protection locked="0"/>
    </xf>
    <xf numFmtId="167" fontId="23" fillId="0" borderId="93" xfId="20" applyNumberFormat="1" applyFont="1" applyFill="1" applyBorder="1" applyAlignment="1" applyProtection="1">
      <alignment horizontal="center" vertical="center" wrapText="1"/>
      <protection locked="0"/>
    </xf>
    <xf numFmtId="3" fontId="23" fillId="25" borderId="17" xfId="20" applyNumberFormat="1" applyFont="1" applyFill="1" applyBorder="1" applyAlignment="1" applyProtection="1">
      <alignment horizontal="center" vertical="center" wrapText="1"/>
    </xf>
    <xf numFmtId="165" fontId="24" fillId="25" borderId="17" xfId="20" applyNumberFormat="1" applyFont="1" applyFill="1" applyBorder="1" applyAlignment="1">
      <alignment horizontal="center" vertical="center" wrapText="1"/>
    </xf>
    <xf numFmtId="0" fontId="29" fillId="25" borderId="94" xfId="20" applyFont="1" applyFill="1" applyBorder="1" applyAlignment="1">
      <alignment horizontal="center" vertical="center" wrapText="1"/>
    </xf>
    <xf numFmtId="3" fontId="49" fillId="25" borderId="17" xfId="20" applyNumberFormat="1" applyFont="1" applyFill="1" applyBorder="1" applyAlignment="1">
      <alignment horizontal="center" vertical="center" wrapText="1"/>
    </xf>
    <xf numFmtId="0" fontId="50" fillId="0" borderId="0" xfId="20" applyFont="1" applyFill="1" applyBorder="1" applyAlignment="1">
      <alignment horizontal="right" vertical="center" wrapText="1"/>
    </xf>
    <xf numFmtId="0" fontId="23" fillId="0" borderId="94" xfId="20" applyNumberFormat="1" applyFont="1" applyFill="1" applyBorder="1" applyAlignment="1" applyProtection="1">
      <alignment horizontal="center" vertical="center" wrapText="1"/>
      <protection locked="0"/>
    </xf>
    <xf numFmtId="0" fontId="50" fillId="0" borderId="96" xfId="20" applyFont="1" applyFill="1" applyBorder="1" applyAlignment="1" applyProtection="1">
      <alignment horizontal="center" vertical="center" wrapText="1"/>
      <protection locked="0"/>
    </xf>
    <xf numFmtId="14" fontId="50" fillId="0" borderId="96" xfId="20" applyNumberFormat="1" applyFont="1" applyFill="1" applyBorder="1" applyAlignment="1" applyProtection="1">
      <alignment horizontal="center" vertical="center" wrapText="1"/>
      <protection locked="0"/>
    </xf>
    <xf numFmtId="167" fontId="49" fillId="25" borderId="23" xfId="20" applyNumberFormat="1" applyFont="1" applyFill="1" applyBorder="1" applyAlignment="1" applyProtection="1">
      <alignment horizontal="center" vertical="center" wrapText="1"/>
    </xf>
    <xf numFmtId="167" fontId="49" fillId="25" borderId="94" xfId="20" applyNumberFormat="1" applyFont="1" applyFill="1" applyBorder="1" applyAlignment="1" applyProtection="1">
      <alignment horizontal="center" vertical="center" wrapText="1"/>
    </xf>
    <xf numFmtId="0" fontId="49" fillId="25" borderId="17" xfId="20" applyFont="1" applyFill="1" applyBorder="1" applyAlignment="1" applyProtection="1">
      <alignment horizontal="center" vertical="center" wrapText="1"/>
    </xf>
    <xf numFmtId="0" fontId="49" fillId="25" borderId="94" xfId="20" applyFont="1" applyFill="1" applyBorder="1" applyAlignment="1" applyProtection="1">
      <alignment horizontal="center" vertical="center" wrapText="1"/>
    </xf>
    <xf numFmtId="4" fontId="49" fillId="25" borderId="17" xfId="20" applyNumberFormat="1" applyFont="1" applyFill="1" applyBorder="1" applyAlignment="1" applyProtection="1">
      <alignment horizontal="center" vertical="center" wrapText="1"/>
    </xf>
    <xf numFmtId="166" fontId="49" fillId="25" borderId="17" xfId="20" applyNumberFormat="1" applyFont="1" applyFill="1" applyBorder="1" applyAlignment="1" applyProtection="1">
      <alignment horizontal="center" vertical="center" wrapText="1"/>
    </xf>
    <xf numFmtId="3" fontId="23" fillId="25" borderId="94" xfId="20" applyNumberFormat="1" applyFont="1" applyFill="1" applyBorder="1" applyAlignment="1" applyProtection="1">
      <alignment horizontal="center" vertical="center" wrapText="1"/>
    </xf>
    <xf numFmtId="167" fontId="23" fillId="0" borderId="11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20" applyFont="1" applyFill="1" applyBorder="1" applyAlignment="1" applyProtection="1">
      <alignment horizontal="center" vertical="center" wrapText="1"/>
      <protection locked="0"/>
    </xf>
    <xf numFmtId="4" fontId="23" fillId="0" borderId="11" xfId="20" applyNumberFormat="1" applyFont="1" applyFill="1" applyBorder="1" applyAlignment="1" applyProtection="1">
      <alignment horizontal="center" vertical="center" wrapText="1"/>
      <protection locked="0"/>
    </xf>
    <xf numFmtId="166" fontId="23" fillId="0" borderId="11" xfId="20" applyNumberFormat="1" applyFont="1" applyFill="1" applyBorder="1" applyAlignment="1" applyProtection="1">
      <alignment horizontal="center" vertical="center" wrapText="1"/>
      <protection locked="0"/>
    </xf>
    <xf numFmtId="3" fontId="23" fillId="25" borderId="11" xfId="20" applyNumberFormat="1" applyFont="1" applyFill="1" applyBorder="1" applyAlignment="1" applyProtection="1">
      <alignment horizontal="center" vertical="center" wrapText="1"/>
    </xf>
    <xf numFmtId="0" fontId="0" fillId="16" borderId="40" xfId="0" applyFont="1" applyFill="1" applyBorder="1" applyAlignment="1">
      <alignment horizontal="center" vertical="center"/>
    </xf>
    <xf numFmtId="0" fontId="30" fillId="13" borderId="74" xfId="0" applyFont="1" applyFill="1" applyBorder="1" applyAlignment="1" applyProtection="1">
      <alignment horizontal="center" vertical="center" wrapText="1"/>
      <protection hidden="1"/>
    </xf>
    <xf numFmtId="0" fontId="27" fillId="16" borderId="60" xfId="0" applyFont="1" applyFill="1" applyBorder="1" applyAlignment="1">
      <alignment horizontal="center"/>
    </xf>
    <xf numFmtId="0" fontId="7" fillId="0" borderId="76" xfId="0" applyFont="1" applyBorder="1" applyAlignment="1">
      <alignment horizontal="center" vertical="center" textRotation="90"/>
    </xf>
    <xf numFmtId="0" fontId="7" fillId="16" borderId="82" xfId="0" applyFont="1" applyFill="1" applyBorder="1" applyAlignment="1">
      <alignment horizontal="center" vertical="center"/>
    </xf>
    <xf numFmtId="0" fontId="28" fillId="16" borderId="60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/>
    </xf>
    <xf numFmtId="0" fontId="26" fillId="16" borderId="82" xfId="0" applyFont="1" applyFill="1" applyBorder="1" applyAlignment="1">
      <alignment horizontal="center" vertical="center"/>
    </xf>
    <xf numFmtId="0" fontId="30" fillId="13" borderId="24" xfId="0" applyFont="1" applyFill="1" applyBorder="1" applyAlignment="1" applyProtection="1">
      <alignment horizontal="center" vertical="center" wrapText="1"/>
      <protection hidden="1"/>
    </xf>
    <xf numFmtId="0" fontId="30" fillId="13" borderId="25" xfId="0" applyFont="1" applyFill="1" applyBorder="1" applyAlignment="1" applyProtection="1">
      <alignment horizontal="center" vertical="center" wrapText="1"/>
      <protection hidden="1"/>
    </xf>
    <xf numFmtId="0" fontId="0" fillId="0" borderId="8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4" borderId="40" xfId="0" applyFont="1" applyFill="1" applyBorder="1" applyAlignment="1">
      <alignment horizontal="center" vertical="center"/>
    </xf>
    <xf numFmtId="0" fontId="28" fillId="16" borderId="33" xfId="0" applyFont="1" applyFill="1" applyBorder="1" applyAlignment="1">
      <alignment horizontal="center" vertical="center" wrapText="1"/>
    </xf>
    <xf numFmtId="0" fontId="0" fillId="14" borderId="41" xfId="0" applyFont="1" applyFill="1" applyBorder="1" applyAlignment="1">
      <alignment horizontal="center"/>
    </xf>
    <xf numFmtId="0" fontId="10" fillId="0" borderId="0" xfId="20" applyFont="1" applyFill="1" applyBorder="1" applyAlignment="1">
      <alignment horizontal="left" vertical="center" wrapText="1" indent="1"/>
    </xf>
    <xf numFmtId="0" fontId="23" fillId="0" borderId="16" xfId="20" applyFont="1" applyBorder="1" applyAlignment="1">
      <alignment vertical="center" wrapText="1"/>
    </xf>
    <xf numFmtId="0" fontId="23" fillId="0" borderId="95" xfId="20" applyFont="1" applyBorder="1" applyAlignment="1">
      <alignment vertical="center" wrapText="1"/>
    </xf>
    <xf numFmtId="0" fontId="23" fillId="0" borderId="15" xfId="20" applyFont="1" applyBorder="1" applyAlignment="1">
      <alignment vertical="center" wrapText="1"/>
    </xf>
    <xf numFmtId="0" fontId="24" fillId="25" borderId="93" xfId="20" applyFont="1" applyFill="1" applyBorder="1" applyAlignment="1">
      <alignment horizontal="center" vertical="center" wrapText="1"/>
    </xf>
    <xf numFmtId="0" fontId="24" fillId="25" borderId="11" xfId="20" applyFont="1" applyFill="1" applyBorder="1" applyAlignment="1">
      <alignment horizontal="center" vertical="center" wrapText="1"/>
    </xf>
    <xf numFmtId="0" fontId="24" fillId="25" borderId="15" xfId="20" applyFont="1" applyFill="1" applyBorder="1" applyAlignment="1">
      <alignment horizontal="center" vertical="center" wrapText="1"/>
    </xf>
    <xf numFmtId="0" fontId="24" fillId="25" borderId="16" xfId="20" applyFont="1" applyFill="1" applyBorder="1" applyAlignment="1">
      <alignment horizontal="center" vertical="center" wrapText="1"/>
    </xf>
    <xf numFmtId="0" fontId="24" fillId="25" borderId="95" xfId="2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0" fontId="50" fillId="0" borderId="96" xfId="20" applyFont="1" applyFill="1" applyBorder="1" applyAlignment="1" applyProtection="1">
      <alignment horizontal="left" vertical="center" wrapText="1"/>
      <protection locked="0"/>
    </xf>
    <xf numFmtId="0" fontId="50" fillId="0" borderId="96" xfId="0" applyFont="1" applyBorder="1" applyAlignment="1" applyProtection="1">
      <alignment horizontal="center"/>
      <protection locked="0"/>
    </xf>
    <xf numFmtId="0" fontId="27" fillId="25" borderId="97" xfId="20" applyFont="1" applyFill="1" applyBorder="1" applyAlignment="1">
      <alignment horizontal="center" vertical="center" wrapText="1"/>
    </xf>
    <xf numFmtId="0" fontId="27" fillId="25" borderId="93" xfId="20" applyFont="1" applyFill="1" applyBorder="1" applyAlignment="1">
      <alignment horizontal="center" vertical="center" wrapText="1"/>
    </xf>
    <xf numFmtId="0" fontId="24" fillId="25" borderId="97" xfId="20" applyFont="1" applyFill="1" applyBorder="1" applyAlignment="1">
      <alignment horizontal="center" vertical="center" wrapText="1"/>
    </xf>
    <xf numFmtId="0" fontId="22" fillId="0" borderId="0" xfId="2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20" applyFont="1" applyFill="1" applyBorder="1" applyAlignment="1">
      <alignment horizontal="left" vertical="center" wrapText="1"/>
    </xf>
    <xf numFmtId="0" fontId="50" fillId="0" borderId="96" xfId="20" applyFont="1" applyFill="1" applyBorder="1" applyAlignment="1" applyProtection="1">
      <alignment horizontal="left" vertical="top" wrapText="1"/>
      <protection locked="0"/>
    </xf>
  </cellXfs>
  <cellStyles count="35">
    <cellStyle name="Akzent1 2" xfId="1"/>
    <cellStyle name="Akzent2 2" xfId="2"/>
    <cellStyle name="Akzent3 2" xfId="3"/>
    <cellStyle name="Akzent4 2" xfId="4"/>
    <cellStyle name="Akzent5 2" xfId="5"/>
    <cellStyle name="Akzent6 2" xfId="6"/>
    <cellStyle name="Ausgabe 2" xfId="7"/>
    <cellStyle name="Berechnung 2" xfId="8"/>
    <cellStyle name="Eingabe 2" xfId="9"/>
    <cellStyle name="Ergebnis 1" xfId="10"/>
    <cellStyle name="Ergebnis 1 1" xfId="11"/>
    <cellStyle name="Erklärender Text 2" xfId="12"/>
    <cellStyle name="Excel Built-in Input" xfId="13"/>
    <cellStyle name="Gut 2" xfId="14"/>
    <cellStyle name="Komma 2" xfId="15"/>
    <cellStyle name="Komma 3" xfId="32"/>
    <cellStyle name="Neutral 2" xfId="16"/>
    <cellStyle name="Notiz 2" xfId="17"/>
    <cellStyle name="Prozent 2" xfId="18"/>
    <cellStyle name="Prozent 3" xfId="33"/>
    <cellStyle name="Schlecht 2" xfId="19"/>
    <cellStyle name="Standard" xfId="0" builtinId="0"/>
    <cellStyle name="Standard 2" xfId="20"/>
    <cellStyle name="Standard 3" xfId="31"/>
    <cellStyle name="Standard 4" xfId="30"/>
    <cellStyle name="Standard 4 2" xfId="34"/>
    <cellStyle name="Überschrift 1 1" xfId="21"/>
    <cellStyle name="Überschrift 1 1 1" xfId="22"/>
    <cellStyle name="Überschrift 1 2" xfId="23"/>
    <cellStyle name="Überschrift 2 2" xfId="24"/>
    <cellStyle name="Überschrift 3 2" xfId="25"/>
    <cellStyle name="Überschrift 4 2" xfId="26"/>
    <cellStyle name="Verknüpfte Zelle 2" xfId="27"/>
    <cellStyle name="Warnender Text 2" xfId="28"/>
    <cellStyle name="Zelle überprüfen 2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EB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CCFFCC"/>
      <color rgb="FFCCFF99"/>
      <color rgb="FFFFCCCC"/>
      <color rgb="FFFF9999"/>
      <color rgb="FFCCECFF"/>
      <color rgb="FFCCFFFF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ohannesrecheis\Library\Caches\TemporaryItems\Outlook%20Temp\2015_01_22_Anhang_8_10_6b_D&#252;ngewerte_Region_N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tabelle"/>
      <sheetName val="AMA 2007"/>
    </sheetNames>
    <sheetDataSet>
      <sheetData sheetId="0" refreshError="1"/>
      <sheetData sheetId="1">
        <row r="6">
          <cell r="A6" t="str">
            <v>Ackerbohnen - Getreide Gemenge (50:50)</v>
          </cell>
          <cell r="B6" t="str">
            <v>&lt; 2,0</v>
          </cell>
          <cell r="C6">
            <v>60</v>
          </cell>
          <cell r="D6" t="str">
            <v>2,5 - 4,5</v>
          </cell>
          <cell r="E6">
            <v>60</v>
          </cell>
          <cell r="F6">
            <v>0</v>
          </cell>
          <cell r="G6" t="str">
            <v>4,5 - 5,0</v>
          </cell>
          <cell r="H6">
            <v>60</v>
          </cell>
          <cell r="I6">
            <v>0</v>
          </cell>
          <cell r="J6" t="str">
            <v>5,0 - 5,5</v>
          </cell>
          <cell r="K6">
            <v>60</v>
          </cell>
          <cell r="L6" t="str">
            <v>&gt; 5,5</v>
          </cell>
          <cell r="M6">
            <v>60</v>
          </cell>
          <cell r="N6">
            <v>90</v>
          </cell>
          <cell r="O6">
            <v>75</v>
          </cell>
          <cell r="P6">
            <v>55</v>
          </cell>
          <cell r="Q6">
            <v>60</v>
          </cell>
          <cell r="R6">
            <v>70</v>
          </cell>
          <cell r="S6" t="str">
            <v>1)</v>
          </cell>
          <cell r="T6" t="str">
            <v>2)</v>
          </cell>
        </row>
        <row r="7">
          <cell r="A7" t="str">
            <v>Ackerbohnen (Puffbohnen)</v>
          </cell>
          <cell r="B7" t="str">
            <v>&lt; 2,0</v>
          </cell>
          <cell r="C7">
            <v>60</v>
          </cell>
          <cell r="D7" t="str">
            <v>2,5 - 4,5</v>
          </cell>
          <cell r="E7">
            <v>60</v>
          </cell>
          <cell r="F7">
            <v>0</v>
          </cell>
          <cell r="G7" t="str">
            <v>4,5 - 5,0</v>
          </cell>
          <cell r="H7">
            <v>60</v>
          </cell>
          <cell r="I7">
            <v>0</v>
          </cell>
          <cell r="J7" t="str">
            <v>5,0 - 5,5</v>
          </cell>
          <cell r="K7">
            <v>60</v>
          </cell>
          <cell r="L7" t="str">
            <v>&gt; 5,5</v>
          </cell>
          <cell r="M7">
            <v>60</v>
          </cell>
          <cell r="N7">
            <v>100</v>
          </cell>
          <cell r="O7">
            <v>80</v>
          </cell>
          <cell r="P7">
            <v>60</v>
          </cell>
          <cell r="Q7">
            <v>65</v>
          </cell>
          <cell r="R7">
            <v>75</v>
          </cell>
          <cell r="S7" t="str">
            <v>1)</v>
          </cell>
          <cell r="T7" t="str">
            <v>2)</v>
          </cell>
        </row>
        <row r="8">
          <cell r="A8" t="str">
            <v>Amaranth</v>
          </cell>
          <cell r="B8" t="str">
            <v>&lt; 1,0</v>
          </cell>
          <cell r="C8">
            <v>40</v>
          </cell>
          <cell r="D8" t="str">
            <v>1,0 - 1,5</v>
          </cell>
          <cell r="E8">
            <v>40</v>
          </cell>
          <cell r="F8">
            <v>40</v>
          </cell>
          <cell r="G8" t="str">
            <v>1,5 - 2,0</v>
          </cell>
          <cell r="H8">
            <v>40</v>
          </cell>
          <cell r="I8">
            <v>40</v>
          </cell>
          <cell r="J8" t="str">
            <v>2,0 - 2,5</v>
          </cell>
          <cell r="K8">
            <v>40</v>
          </cell>
          <cell r="L8" t="str">
            <v>&gt; 2,5</v>
          </cell>
          <cell r="M8">
            <v>40</v>
          </cell>
          <cell r="N8">
            <v>85</v>
          </cell>
          <cell r="O8">
            <v>70</v>
          </cell>
          <cell r="P8">
            <v>50</v>
          </cell>
          <cell r="Q8">
            <v>55</v>
          </cell>
          <cell r="R8">
            <v>65</v>
          </cell>
          <cell r="S8" t="str">
            <v>1)</v>
          </cell>
          <cell r="T8" t="str">
            <v>2)</v>
          </cell>
        </row>
        <row r="9">
          <cell r="A9" t="str">
            <v>Bitterlupinen</v>
          </cell>
          <cell r="B9" t="str">
            <v>&lt; 2,0</v>
          </cell>
          <cell r="C9">
            <v>60</v>
          </cell>
          <cell r="D9" t="str">
            <v>2,5 - 4,5</v>
          </cell>
          <cell r="E9">
            <v>60</v>
          </cell>
          <cell r="F9">
            <v>0</v>
          </cell>
          <cell r="G9" t="str">
            <v>4,5 - 5,0</v>
          </cell>
          <cell r="H9">
            <v>60</v>
          </cell>
          <cell r="I9">
            <v>0</v>
          </cell>
          <cell r="J9" t="str">
            <v>5,0 - 5,5</v>
          </cell>
          <cell r="K9">
            <v>60</v>
          </cell>
          <cell r="L9" t="str">
            <v>&gt; 5,5</v>
          </cell>
          <cell r="M9">
            <v>60</v>
          </cell>
          <cell r="N9">
            <v>100</v>
          </cell>
          <cell r="O9">
            <v>80</v>
          </cell>
          <cell r="P9">
            <v>60</v>
          </cell>
          <cell r="Q9">
            <v>65</v>
          </cell>
          <cell r="R9">
            <v>75</v>
          </cell>
          <cell r="S9" t="str">
            <v>1)</v>
          </cell>
          <cell r="T9" t="str">
            <v>2)</v>
          </cell>
        </row>
        <row r="10">
          <cell r="A10" t="str">
            <v>Blühfläche</v>
          </cell>
          <cell r="B10" t="str">
            <v>-</v>
          </cell>
          <cell r="C10">
            <v>0</v>
          </cell>
          <cell r="D10" t="str">
            <v>-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-</v>
          </cell>
          <cell r="K10">
            <v>0</v>
          </cell>
          <cell r="L10" t="str">
            <v>-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-</v>
          </cell>
          <cell r="T10" t="str">
            <v>-</v>
          </cell>
        </row>
        <row r="11">
          <cell r="A11" t="str">
            <v>Blumen und Zierpflanzen</v>
          </cell>
          <cell r="B11" t="str">
            <v>manuelle Eingabe erforderlich</v>
          </cell>
          <cell r="N11">
            <v>85</v>
          </cell>
          <cell r="O11">
            <v>70</v>
          </cell>
          <cell r="P11">
            <v>50</v>
          </cell>
          <cell r="Q11">
            <v>55</v>
          </cell>
          <cell r="R11">
            <v>65</v>
          </cell>
          <cell r="S11" t="str">
            <v>1)</v>
          </cell>
          <cell r="T11" t="str">
            <v>2)</v>
          </cell>
        </row>
        <row r="12">
          <cell r="A12" t="str">
            <v>Bodengesundung Acker</v>
          </cell>
          <cell r="B12" t="str">
            <v>-</v>
          </cell>
          <cell r="C12">
            <v>0</v>
          </cell>
          <cell r="D12" t="str">
            <v>-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-</v>
          </cell>
          <cell r="K12">
            <v>0</v>
          </cell>
          <cell r="L12" t="str">
            <v>-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-</v>
          </cell>
          <cell r="T12" t="str">
            <v>-</v>
          </cell>
        </row>
        <row r="13">
          <cell r="A13" t="str">
            <v>Buchweizen</v>
          </cell>
          <cell r="B13" t="str">
            <v>&lt; 1</v>
          </cell>
          <cell r="C13">
            <v>50</v>
          </cell>
          <cell r="D13" t="str">
            <v>1,0 - 1,5</v>
          </cell>
          <cell r="E13">
            <v>50</v>
          </cell>
          <cell r="F13">
            <v>50</v>
          </cell>
          <cell r="G13" t="str">
            <v>1,5 - 2,0</v>
          </cell>
          <cell r="H13">
            <v>50</v>
          </cell>
          <cell r="I13">
            <v>50</v>
          </cell>
          <cell r="J13" t="str">
            <v>2,0 - 3,0</v>
          </cell>
          <cell r="K13">
            <v>50</v>
          </cell>
          <cell r="L13" t="str">
            <v>&gt; 3,0</v>
          </cell>
          <cell r="M13">
            <v>50</v>
          </cell>
          <cell r="N13">
            <v>85</v>
          </cell>
          <cell r="O13">
            <v>70</v>
          </cell>
          <cell r="P13">
            <v>50</v>
          </cell>
          <cell r="Q13">
            <v>55</v>
          </cell>
          <cell r="R13">
            <v>65</v>
          </cell>
          <cell r="S13" t="str">
            <v>1)</v>
          </cell>
          <cell r="T13" t="str">
            <v>2)</v>
          </cell>
        </row>
        <row r="14">
          <cell r="A14" t="str">
            <v>Einjährige Baumschulen</v>
          </cell>
          <cell r="B14" t="str">
            <v>manuelle Eingabe erforderlich</v>
          </cell>
          <cell r="N14">
            <v>85</v>
          </cell>
          <cell r="O14">
            <v>70</v>
          </cell>
          <cell r="P14">
            <v>50</v>
          </cell>
          <cell r="Q14">
            <v>55</v>
          </cell>
          <cell r="R14">
            <v>65</v>
          </cell>
          <cell r="S14" t="str">
            <v>1)</v>
          </cell>
          <cell r="T14" t="str">
            <v>2)</v>
          </cell>
        </row>
        <row r="15">
          <cell r="A15" t="str">
            <v>Elefantengras (Chinaschilf, Miscanthus sinensis)</v>
          </cell>
          <cell r="B15" t="str">
            <v>&lt; 15</v>
          </cell>
          <cell r="C15">
            <v>40</v>
          </cell>
          <cell r="D15" t="str">
            <v>15 - 20</v>
          </cell>
          <cell r="E15">
            <v>40</v>
          </cell>
          <cell r="F15">
            <v>40</v>
          </cell>
          <cell r="G15" t="str">
            <v>20 - 25</v>
          </cell>
          <cell r="H15">
            <v>40</v>
          </cell>
          <cell r="I15">
            <v>40</v>
          </cell>
          <cell r="J15" t="str">
            <v>25 - 30</v>
          </cell>
          <cell r="K15">
            <v>40</v>
          </cell>
          <cell r="L15" t="str">
            <v>&gt; 30</v>
          </cell>
          <cell r="M15">
            <v>40</v>
          </cell>
          <cell r="N15">
            <v>85</v>
          </cell>
          <cell r="O15">
            <v>70</v>
          </cell>
          <cell r="P15">
            <v>50</v>
          </cell>
          <cell r="Q15">
            <v>55</v>
          </cell>
          <cell r="R15">
            <v>65</v>
          </cell>
          <cell r="S15" t="str">
            <v>1)</v>
          </cell>
          <cell r="T15" t="str">
            <v>2)</v>
          </cell>
        </row>
        <row r="16">
          <cell r="A16" t="str">
            <v>Emmer oder Einkorn (Sommerung)</v>
          </cell>
          <cell r="B16" t="str">
            <v>&lt;3,0</v>
          </cell>
          <cell r="C16">
            <v>105</v>
          </cell>
          <cell r="D16" t="str">
            <v>3,0 - 4,5</v>
          </cell>
          <cell r="E16">
            <v>145</v>
          </cell>
          <cell r="F16">
            <v>80</v>
          </cell>
          <cell r="G16" t="str">
            <v>4,5 - 6,0</v>
          </cell>
          <cell r="H16">
            <v>170</v>
          </cell>
          <cell r="I16">
            <v>80</v>
          </cell>
          <cell r="J16" t="str">
            <v>6,0 - 7,5</v>
          </cell>
          <cell r="K16">
            <v>180</v>
          </cell>
          <cell r="L16" t="str">
            <v>&gt; 7,5</v>
          </cell>
          <cell r="M16">
            <v>195</v>
          </cell>
          <cell r="N16">
            <v>85</v>
          </cell>
          <cell r="O16">
            <v>70</v>
          </cell>
          <cell r="P16">
            <v>50</v>
          </cell>
          <cell r="Q16">
            <v>55</v>
          </cell>
          <cell r="R16">
            <v>65</v>
          </cell>
          <cell r="S16" t="str">
            <v>1)</v>
          </cell>
          <cell r="T16" t="str">
            <v>2)</v>
          </cell>
        </row>
        <row r="17">
          <cell r="A17" t="str">
            <v>Emmer oder Einkorn (Winterung)</v>
          </cell>
          <cell r="B17" t="str">
            <v>&lt;3,0</v>
          </cell>
          <cell r="C17">
            <v>105</v>
          </cell>
          <cell r="D17" t="str">
            <v>3,0 - 4,5</v>
          </cell>
          <cell r="E17">
            <v>145</v>
          </cell>
          <cell r="F17">
            <v>80</v>
          </cell>
          <cell r="G17" t="str">
            <v>4,5 - 6,0</v>
          </cell>
          <cell r="H17">
            <v>170</v>
          </cell>
          <cell r="I17">
            <v>80</v>
          </cell>
          <cell r="J17" t="str">
            <v>6,0 - 7,5</v>
          </cell>
          <cell r="K17">
            <v>180</v>
          </cell>
          <cell r="L17" t="str">
            <v>&gt; 7,5</v>
          </cell>
          <cell r="M17">
            <v>195</v>
          </cell>
          <cell r="N17">
            <v>85</v>
          </cell>
          <cell r="O17">
            <v>70</v>
          </cell>
          <cell r="P17">
            <v>50</v>
          </cell>
          <cell r="Q17">
            <v>55</v>
          </cell>
          <cell r="R17">
            <v>65</v>
          </cell>
          <cell r="S17" t="str">
            <v>1)</v>
          </cell>
          <cell r="T17" t="str">
            <v>2)</v>
          </cell>
        </row>
        <row r="18">
          <cell r="A18" t="str">
            <v>Energieholz A</v>
          </cell>
          <cell r="B18" t="str">
            <v>manuelle Eingabe erforderlich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</row>
        <row r="19">
          <cell r="A19" t="str">
            <v>Erbsen - Getreide Gemenge (50:50)</v>
          </cell>
          <cell r="B19" t="str">
            <v>&lt; 2,0</v>
          </cell>
          <cell r="C19">
            <v>60</v>
          </cell>
          <cell r="D19" t="str">
            <v>2,5 - 4,5</v>
          </cell>
          <cell r="E19">
            <v>60</v>
          </cell>
          <cell r="F19">
            <v>0</v>
          </cell>
          <cell r="G19" t="str">
            <v>4,5 - 5,0</v>
          </cell>
          <cell r="H19">
            <v>60</v>
          </cell>
          <cell r="I19">
            <v>0</v>
          </cell>
          <cell r="J19" t="str">
            <v>5,0 - 5,5</v>
          </cell>
          <cell r="K19">
            <v>60</v>
          </cell>
          <cell r="L19" t="str">
            <v>&gt; 5,5</v>
          </cell>
          <cell r="M19">
            <v>60</v>
          </cell>
          <cell r="N19">
            <v>90</v>
          </cell>
          <cell r="O19">
            <v>75</v>
          </cell>
          <cell r="P19">
            <v>55</v>
          </cell>
          <cell r="Q19">
            <v>60</v>
          </cell>
          <cell r="R19">
            <v>70</v>
          </cell>
          <cell r="S19" t="str">
            <v>1)</v>
          </cell>
          <cell r="T19" t="str">
            <v>2)</v>
          </cell>
        </row>
        <row r="20">
          <cell r="A20" t="str">
            <v>Erdbeeren</v>
          </cell>
          <cell r="B20" t="str">
            <v>&lt; 15</v>
          </cell>
          <cell r="C20">
            <v>60</v>
          </cell>
          <cell r="D20" t="str">
            <v>15 - 25</v>
          </cell>
          <cell r="E20">
            <v>100</v>
          </cell>
          <cell r="F20">
            <v>100</v>
          </cell>
          <cell r="G20" t="str">
            <v>25 - 30</v>
          </cell>
          <cell r="H20">
            <v>120</v>
          </cell>
          <cell r="I20">
            <v>120</v>
          </cell>
          <cell r="J20" t="str">
            <v>30 - 35</v>
          </cell>
          <cell r="K20">
            <v>120</v>
          </cell>
          <cell r="L20" t="str">
            <v>&gt; 35</v>
          </cell>
          <cell r="M20">
            <v>120</v>
          </cell>
          <cell r="N20">
            <v>70</v>
          </cell>
          <cell r="O20">
            <v>55</v>
          </cell>
          <cell r="P20">
            <v>25</v>
          </cell>
          <cell r="Q20">
            <v>35</v>
          </cell>
          <cell r="R20">
            <v>45</v>
          </cell>
          <cell r="S20">
            <v>20</v>
          </cell>
          <cell r="T20" t="str">
            <v>-</v>
          </cell>
        </row>
        <row r="21">
          <cell r="A21" t="str">
            <v>Flachs (Faserlein) zur Fasererzeugung</v>
          </cell>
          <cell r="B21" t="str">
            <v>&lt; 10</v>
          </cell>
          <cell r="C21">
            <v>50</v>
          </cell>
          <cell r="D21" t="str">
            <v>10.0 -12.0</v>
          </cell>
          <cell r="E21">
            <v>50</v>
          </cell>
          <cell r="F21">
            <v>50</v>
          </cell>
          <cell r="G21" t="str">
            <v>12.0 -14.0</v>
          </cell>
          <cell r="H21">
            <v>50</v>
          </cell>
          <cell r="I21">
            <v>50</v>
          </cell>
          <cell r="J21" t="str">
            <v>14 - 15</v>
          </cell>
          <cell r="K21">
            <v>50</v>
          </cell>
          <cell r="L21" t="str">
            <v>&gt; 15</v>
          </cell>
          <cell r="M21">
            <v>50</v>
          </cell>
          <cell r="N21">
            <v>85</v>
          </cell>
          <cell r="O21">
            <v>70</v>
          </cell>
          <cell r="P21">
            <v>50</v>
          </cell>
          <cell r="Q21">
            <v>55</v>
          </cell>
          <cell r="R21">
            <v>65</v>
          </cell>
          <cell r="S21" t="str">
            <v>1)</v>
          </cell>
          <cell r="T21" t="str">
            <v>2)</v>
          </cell>
        </row>
        <row r="22">
          <cell r="A22" t="str">
            <v>Frühkartoffeln</v>
          </cell>
          <cell r="B22" t="str">
            <v>&lt; 15</v>
          </cell>
          <cell r="C22">
            <v>90</v>
          </cell>
          <cell r="D22" t="str">
            <v>15 - 20</v>
          </cell>
          <cell r="E22">
            <v>120</v>
          </cell>
          <cell r="F22">
            <v>110</v>
          </cell>
          <cell r="G22" t="str">
            <v>&gt; 20</v>
          </cell>
          <cell r="H22">
            <v>145</v>
          </cell>
          <cell r="I22">
            <v>125</v>
          </cell>
          <cell r="J22" t="str">
            <v>&gt; 20</v>
          </cell>
          <cell r="K22">
            <v>145</v>
          </cell>
          <cell r="L22" t="str">
            <v>&gt; 20</v>
          </cell>
          <cell r="M22">
            <v>145</v>
          </cell>
          <cell r="N22">
            <v>90</v>
          </cell>
          <cell r="O22">
            <v>75</v>
          </cell>
          <cell r="P22">
            <v>55</v>
          </cell>
          <cell r="Q22">
            <v>60</v>
          </cell>
          <cell r="R22">
            <v>70</v>
          </cell>
          <cell r="S22" t="str">
            <v>1)</v>
          </cell>
          <cell r="T22" t="str">
            <v>2)</v>
          </cell>
        </row>
        <row r="23">
          <cell r="A23" t="str">
            <v>Futterkartoffeln</v>
          </cell>
          <cell r="B23" t="str">
            <v>&lt; 25</v>
          </cell>
          <cell r="C23">
            <v>105</v>
          </cell>
          <cell r="D23" t="str">
            <v>25 - 35</v>
          </cell>
          <cell r="E23">
            <v>145</v>
          </cell>
          <cell r="F23">
            <v>130</v>
          </cell>
          <cell r="G23" t="str">
            <v>35 - 45</v>
          </cell>
          <cell r="H23">
            <v>170</v>
          </cell>
          <cell r="I23">
            <v>150</v>
          </cell>
          <cell r="J23" t="str">
            <v>45 - 55</v>
          </cell>
          <cell r="K23">
            <v>180</v>
          </cell>
          <cell r="L23" t="str">
            <v>&gt; 55</v>
          </cell>
          <cell r="M23">
            <v>195</v>
          </cell>
          <cell r="N23">
            <v>100</v>
          </cell>
          <cell r="O23">
            <v>80</v>
          </cell>
          <cell r="P23">
            <v>60</v>
          </cell>
          <cell r="Q23">
            <v>65</v>
          </cell>
          <cell r="R23">
            <v>75</v>
          </cell>
          <cell r="S23" t="str">
            <v>1)</v>
          </cell>
          <cell r="T23" t="str">
            <v>2)</v>
          </cell>
        </row>
        <row r="24">
          <cell r="A24" t="str">
            <v>Futterrüben (Runkelrüben, Burgunder, Kohlrüben)</v>
          </cell>
          <cell r="B24" t="str">
            <v>&lt; 60</v>
          </cell>
          <cell r="C24">
            <v>110</v>
          </cell>
          <cell r="D24" t="str">
            <v>60 - 100</v>
          </cell>
          <cell r="E24">
            <v>155</v>
          </cell>
          <cell r="F24">
            <v>140</v>
          </cell>
          <cell r="G24" t="str">
            <v>&gt; 100</v>
          </cell>
          <cell r="H24">
            <v>180</v>
          </cell>
          <cell r="I24">
            <v>150</v>
          </cell>
          <cell r="J24" t="str">
            <v>&gt; 100</v>
          </cell>
          <cell r="K24">
            <v>180</v>
          </cell>
          <cell r="L24" t="str">
            <v>&gt; 100</v>
          </cell>
          <cell r="M24">
            <v>180</v>
          </cell>
          <cell r="N24">
            <v>130</v>
          </cell>
          <cell r="O24">
            <v>105</v>
          </cell>
          <cell r="P24">
            <v>75</v>
          </cell>
          <cell r="Q24">
            <v>85</v>
          </cell>
          <cell r="R24">
            <v>100</v>
          </cell>
          <cell r="S24" t="str">
            <v>1)</v>
          </cell>
          <cell r="T24" t="str">
            <v>2)</v>
          </cell>
        </row>
        <row r="25">
          <cell r="A25" t="str">
            <v>Futterzwischenfrucht mit Leguminosen</v>
          </cell>
          <cell r="B25" t="str">
            <v>&lt; 15</v>
          </cell>
          <cell r="C25">
            <v>60</v>
          </cell>
          <cell r="D25" t="str">
            <v>15 - 25</v>
          </cell>
          <cell r="E25">
            <v>60</v>
          </cell>
          <cell r="F25">
            <v>35</v>
          </cell>
          <cell r="G25" t="str">
            <v>25 - 30</v>
          </cell>
          <cell r="H25">
            <v>60</v>
          </cell>
          <cell r="I25">
            <v>35</v>
          </cell>
          <cell r="J25" t="str">
            <v>30 - 35</v>
          </cell>
          <cell r="K25">
            <v>60</v>
          </cell>
          <cell r="L25" t="str">
            <v>&gt; 35</v>
          </cell>
          <cell r="M25">
            <v>60</v>
          </cell>
          <cell r="N25">
            <v>40</v>
          </cell>
          <cell r="O25">
            <v>30</v>
          </cell>
          <cell r="P25">
            <v>25</v>
          </cell>
          <cell r="Q25">
            <v>25</v>
          </cell>
          <cell r="R25">
            <v>30</v>
          </cell>
          <cell r="S25" t="str">
            <v>1)</v>
          </cell>
          <cell r="T25" t="str">
            <v>2)</v>
          </cell>
        </row>
        <row r="26">
          <cell r="A26" t="str">
            <v>Futterzwischenfrucht ohne Leguminosen</v>
          </cell>
          <cell r="B26" t="str">
            <v>&lt; 15</v>
          </cell>
          <cell r="C26">
            <v>80</v>
          </cell>
          <cell r="D26" t="str">
            <v>15 - 25</v>
          </cell>
          <cell r="E26">
            <v>80</v>
          </cell>
          <cell r="F26">
            <v>70</v>
          </cell>
          <cell r="G26" t="str">
            <v>25 - 30</v>
          </cell>
          <cell r="H26">
            <v>80</v>
          </cell>
          <cell r="I26">
            <v>70</v>
          </cell>
          <cell r="J26" t="str">
            <v>30 - 35</v>
          </cell>
          <cell r="K26">
            <v>80</v>
          </cell>
          <cell r="L26" t="str">
            <v>&gt; 35</v>
          </cell>
          <cell r="M26">
            <v>80</v>
          </cell>
          <cell r="N26">
            <v>40</v>
          </cell>
          <cell r="O26">
            <v>30</v>
          </cell>
          <cell r="P26">
            <v>25</v>
          </cell>
          <cell r="Q26">
            <v>25</v>
          </cell>
          <cell r="R26">
            <v>30</v>
          </cell>
          <cell r="S26" t="str">
            <v>1)</v>
          </cell>
          <cell r="T26" t="str">
            <v>2)</v>
          </cell>
        </row>
        <row r="27">
          <cell r="A27" t="str">
            <v>GLÖZ A</v>
          </cell>
          <cell r="B27" t="str">
            <v>-</v>
          </cell>
          <cell r="C27">
            <v>0</v>
          </cell>
          <cell r="D27" t="str">
            <v>-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-</v>
          </cell>
          <cell r="K27">
            <v>0</v>
          </cell>
          <cell r="L27" t="str">
            <v>-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</row>
        <row r="28">
          <cell r="A28" t="str">
            <v>Grünmais</v>
          </cell>
          <cell r="B28" t="str">
            <v>&lt; 40</v>
          </cell>
          <cell r="C28">
            <v>130</v>
          </cell>
          <cell r="D28" t="str">
            <v>40 - 50</v>
          </cell>
          <cell r="E28">
            <v>175</v>
          </cell>
          <cell r="F28">
            <v>160</v>
          </cell>
          <cell r="G28" t="str">
            <v>50 - 57,5</v>
          </cell>
          <cell r="H28">
            <v>210</v>
          </cell>
          <cell r="I28">
            <v>180</v>
          </cell>
          <cell r="J28" t="str">
            <v>57,5 - 65,0</v>
          </cell>
          <cell r="K28">
            <v>225</v>
          </cell>
          <cell r="L28" t="str">
            <v>&gt; 65,0</v>
          </cell>
          <cell r="M28">
            <v>240</v>
          </cell>
          <cell r="N28">
            <v>130</v>
          </cell>
          <cell r="O28">
            <v>105</v>
          </cell>
          <cell r="P28">
            <v>75</v>
          </cell>
          <cell r="Q28">
            <v>85</v>
          </cell>
          <cell r="R28">
            <v>100</v>
          </cell>
          <cell r="S28" t="str">
            <v>1)</v>
          </cell>
          <cell r="T28" t="str">
            <v>2)</v>
          </cell>
        </row>
        <row r="29">
          <cell r="A29" t="str">
            <v>Grünschnittroggen</v>
          </cell>
          <cell r="B29" t="str">
            <v>&lt; 3,5</v>
          </cell>
          <cell r="C29">
            <v>80</v>
          </cell>
          <cell r="D29" t="str">
            <v>3,5 - 5,5</v>
          </cell>
          <cell r="E29">
            <v>110</v>
          </cell>
          <cell r="F29">
            <v>100</v>
          </cell>
          <cell r="G29" t="str">
            <v>5,5 - 7,0</v>
          </cell>
          <cell r="H29">
            <v>130</v>
          </cell>
          <cell r="I29">
            <v>110</v>
          </cell>
          <cell r="J29" t="str">
            <v>7,0 - 8,5</v>
          </cell>
          <cell r="K29">
            <v>140</v>
          </cell>
          <cell r="L29" t="str">
            <v>&gt; 8,5</v>
          </cell>
          <cell r="M29">
            <v>150</v>
          </cell>
          <cell r="N29">
            <v>85</v>
          </cell>
          <cell r="O29">
            <v>70</v>
          </cell>
          <cell r="P29">
            <v>50</v>
          </cell>
          <cell r="Q29">
            <v>55</v>
          </cell>
          <cell r="R29">
            <v>65</v>
          </cell>
          <cell r="S29" t="str">
            <v>1)</v>
          </cell>
          <cell r="T29" t="str">
            <v>2)</v>
          </cell>
        </row>
        <row r="30">
          <cell r="A30" t="str">
            <v>Hanf</v>
          </cell>
          <cell r="B30" t="str">
            <v>manuelle Eingabe erforderlich</v>
          </cell>
          <cell r="N30">
            <v>85</v>
          </cell>
          <cell r="O30">
            <v>70</v>
          </cell>
          <cell r="P30">
            <v>50</v>
          </cell>
          <cell r="Q30">
            <v>55</v>
          </cell>
          <cell r="R30">
            <v>65</v>
          </cell>
          <cell r="S30" t="str">
            <v>1)</v>
          </cell>
          <cell r="T30" t="str">
            <v>2)</v>
          </cell>
        </row>
        <row r="31">
          <cell r="A31" t="str">
            <v>Hirse (Kolbenhirse, Rispenhirse, Biogashirse)</v>
          </cell>
          <cell r="B31" t="str">
            <v>-</v>
          </cell>
          <cell r="C31">
            <v>100</v>
          </cell>
          <cell r="D31" t="str">
            <v>-</v>
          </cell>
          <cell r="E31">
            <v>100</v>
          </cell>
          <cell r="F31">
            <v>100</v>
          </cell>
          <cell r="G31" t="str">
            <v>-</v>
          </cell>
          <cell r="H31">
            <v>100</v>
          </cell>
          <cell r="I31">
            <v>100</v>
          </cell>
          <cell r="J31" t="str">
            <v>-</v>
          </cell>
          <cell r="K31">
            <v>100</v>
          </cell>
          <cell r="L31" t="str">
            <v>-</v>
          </cell>
          <cell r="M31">
            <v>100</v>
          </cell>
          <cell r="N31">
            <v>85</v>
          </cell>
          <cell r="O31">
            <v>70</v>
          </cell>
          <cell r="P31">
            <v>50</v>
          </cell>
          <cell r="Q31">
            <v>55</v>
          </cell>
          <cell r="R31">
            <v>65</v>
          </cell>
          <cell r="S31" t="str">
            <v>1)</v>
          </cell>
          <cell r="T31" t="str">
            <v>2)</v>
          </cell>
        </row>
        <row r="32">
          <cell r="A32" t="str">
            <v>Iberischer Drachenkopf</v>
          </cell>
          <cell r="B32" t="str">
            <v>-</v>
          </cell>
          <cell r="C32">
            <v>45</v>
          </cell>
          <cell r="D32" t="str">
            <v>-</v>
          </cell>
          <cell r="E32">
            <v>45</v>
          </cell>
          <cell r="F32">
            <v>45</v>
          </cell>
          <cell r="G32" t="str">
            <v>-</v>
          </cell>
          <cell r="H32">
            <v>45</v>
          </cell>
          <cell r="I32">
            <v>45</v>
          </cell>
          <cell r="J32" t="str">
            <v>-</v>
          </cell>
          <cell r="K32">
            <v>45</v>
          </cell>
          <cell r="L32" t="str">
            <v>-</v>
          </cell>
          <cell r="M32">
            <v>45</v>
          </cell>
          <cell r="N32" t="str">
            <v>manuelle Eingabe erforderlich</v>
          </cell>
        </row>
        <row r="33">
          <cell r="A33" t="str">
            <v>Kanariensaat</v>
          </cell>
          <cell r="B33" t="str">
            <v>&lt;3,0</v>
          </cell>
          <cell r="C33">
            <v>100</v>
          </cell>
          <cell r="D33" t="str">
            <v>3 - 3,5</v>
          </cell>
          <cell r="E33">
            <v>100</v>
          </cell>
          <cell r="F33">
            <v>100</v>
          </cell>
          <cell r="G33" t="str">
            <v>3,5 - 4</v>
          </cell>
          <cell r="H33">
            <v>100</v>
          </cell>
          <cell r="I33">
            <v>100</v>
          </cell>
          <cell r="J33" t="str">
            <v>4 - 4,5</v>
          </cell>
          <cell r="K33">
            <v>100</v>
          </cell>
          <cell r="L33" t="str">
            <v>&gt; 4,5</v>
          </cell>
          <cell r="M33">
            <v>100</v>
          </cell>
          <cell r="N33">
            <v>85</v>
          </cell>
          <cell r="O33">
            <v>70</v>
          </cell>
          <cell r="P33">
            <v>50</v>
          </cell>
          <cell r="Q33">
            <v>55</v>
          </cell>
          <cell r="R33">
            <v>65</v>
          </cell>
          <cell r="S33" t="str">
            <v>1)</v>
          </cell>
          <cell r="T33" t="str">
            <v>2)</v>
          </cell>
        </row>
        <row r="34">
          <cell r="A34" t="str">
            <v>Kichererbsen</v>
          </cell>
          <cell r="B34" t="str">
            <v>&lt; 4</v>
          </cell>
          <cell r="C34">
            <v>100</v>
          </cell>
          <cell r="D34" t="str">
            <v>4,0 - 6,0</v>
          </cell>
          <cell r="E34">
            <v>110</v>
          </cell>
          <cell r="F34">
            <v>0</v>
          </cell>
          <cell r="G34" t="str">
            <v>6,0 - 6,5</v>
          </cell>
          <cell r="H34">
            <v>130</v>
          </cell>
          <cell r="I34">
            <v>0</v>
          </cell>
          <cell r="J34" t="str">
            <v xml:space="preserve">6,5 - 8,0 </v>
          </cell>
          <cell r="K34">
            <v>130</v>
          </cell>
          <cell r="L34" t="str">
            <v>&gt; 8,0</v>
          </cell>
          <cell r="M34">
            <v>130</v>
          </cell>
          <cell r="N34">
            <v>85</v>
          </cell>
          <cell r="O34">
            <v>70</v>
          </cell>
          <cell r="P34">
            <v>50</v>
          </cell>
          <cell r="Q34">
            <v>55</v>
          </cell>
          <cell r="R34">
            <v>65</v>
          </cell>
          <cell r="S34" t="str">
            <v>1)</v>
          </cell>
          <cell r="T34" t="str">
            <v>2)</v>
          </cell>
        </row>
        <row r="35">
          <cell r="A35" t="str">
            <v>Körnererbsen</v>
          </cell>
          <cell r="B35" t="str">
            <v>&lt; 2,5</v>
          </cell>
          <cell r="C35">
            <v>60</v>
          </cell>
          <cell r="D35" t="str">
            <v>2,5 - 4,5</v>
          </cell>
          <cell r="E35">
            <v>60</v>
          </cell>
          <cell r="F35">
            <v>0</v>
          </cell>
          <cell r="G35" t="str">
            <v>4,5 - 5,0</v>
          </cell>
          <cell r="H35">
            <v>60</v>
          </cell>
          <cell r="I35">
            <v>0</v>
          </cell>
          <cell r="J35" t="str">
            <v>5,0 - 5,5</v>
          </cell>
          <cell r="K35">
            <v>60</v>
          </cell>
          <cell r="L35" t="str">
            <v>&gt; 5,5</v>
          </cell>
          <cell r="M35">
            <v>60</v>
          </cell>
          <cell r="N35">
            <v>100</v>
          </cell>
          <cell r="O35">
            <v>80</v>
          </cell>
          <cell r="P35">
            <v>60</v>
          </cell>
          <cell r="Q35">
            <v>65</v>
          </cell>
          <cell r="R35">
            <v>75</v>
          </cell>
          <cell r="S35" t="str">
            <v>1)</v>
          </cell>
          <cell r="T35" t="str">
            <v>2)</v>
          </cell>
        </row>
        <row r="36">
          <cell r="A36" t="str">
            <v>Körnermais</v>
          </cell>
          <cell r="B36" t="str">
            <v>&lt; 6,0</v>
          </cell>
          <cell r="C36">
            <v>115</v>
          </cell>
          <cell r="D36" t="str">
            <v>6,0 - 10,0</v>
          </cell>
          <cell r="E36">
            <v>155</v>
          </cell>
          <cell r="F36">
            <v>140</v>
          </cell>
          <cell r="G36" t="str">
            <v>10,0 - 11,5</v>
          </cell>
          <cell r="H36">
            <v>180</v>
          </cell>
          <cell r="I36">
            <v>160</v>
          </cell>
          <cell r="J36" t="str">
            <v>11,5 - 13,0</v>
          </cell>
          <cell r="K36">
            <v>195</v>
          </cell>
          <cell r="L36" t="str">
            <v>&gt; 13,0</v>
          </cell>
          <cell r="M36">
            <v>210</v>
          </cell>
          <cell r="N36">
            <v>130</v>
          </cell>
          <cell r="O36">
            <v>105</v>
          </cell>
          <cell r="P36">
            <v>75</v>
          </cell>
          <cell r="Q36">
            <v>85</v>
          </cell>
          <cell r="R36">
            <v>100</v>
          </cell>
          <cell r="S36" t="str">
            <v>1)</v>
          </cell>
          <cell r="T36" t="str">
            <v>2)</v>
          </cell>
        </row>
        <row r="37">
          <cell r="A37" t="str">
            <v>Landschaftselement A</v>
          </cell>
          <cell r="B37" t="str">
            <v>-</v>
          </cell>
          <cell r="C37">
            <v>0</v>
          </cell>
          <cell r="D37" t="str">
            <v>-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-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-</v>
          </cell>
          <cell r="T37" t="str">
            <v>-</v>
          </cell>
        </row>
        <row r="38">
          <cell r="A38" t="str">
            <v>Leindotter</v>
          </cell>
          <cell r="B38" t="str">
            <v>&lt;3,0</v>
          </cell>
          <cell r="C38">
            <v>75</v>
          </cell>
          <cell r="D38" t="str">
            <v>3,5 - 5</v>
          </cell>
          <cell r="E38">
            <v>100</v>
          </cell>
          <cell r="F38">
            <v>80</v>
          </cell>
          <cell r="G38" t="str">
            <v>5 - 6,5</v>
          </cell>
          <cell r="H38">
            <v>115</v>
          </cell>
          <cell r="I38">
            <v>80</v>
          </cell>
          <cell r="J38" t="str">
            <v>6,5 - 8</v>
          </cell>
          <cell r="K38">
            <v>125</v>
          </cell>
          <cell r="L38" t="str">
            <v>&gt; 8</v>
          </cell>
          <cell r="M38">
            <v>135</v>
          </cell>
          <cell r="N38">
            <v>85</v>
          </cell>
          <cell r="O38">
            <v>70</v>
          </cell>
          <cell r="P38">
            <v>50</v>
          </cell>
          <cell r="Q38">
            <v>55</v>
          </cell>
          <cell r="R38">
            <v>65</v>
          </cell>
          <cell r="S38" t="str">
            <v>1)</v>
          </cell>
          <cell r="T38" t="str">
            <v>2)</v>
          </cell>
        </row>
        <row r="39">
          <cell r="A39" t="str">
            <v>Linsen</v>
          </cell>
          <cell r="B39" t="str">
            <v>&lt;3,0</v>
          </cell>
          <cell r="C39">
            <v>60</v>
          </cell>
          <cell r="D39" t="str">
            <v>3,5 - 5</v>
          </cell>
          <cell r="E39">
            <v>60</v>
          </cell>
          <cell r="F39">
            <v>0</v>
          </cell>
          <cell r="G39" t="str">
            <v>5 - 6,5</v>
          </cell>
          <cell r="H39">
            <v>60</v>
          </cell>
          <cell r="I39">
            <v>0</v>
          </cell>
          <cell r="J39" t="str">
            <v>6,5 - 8</v>
          </cell>
          <cell r="K39">
            <v>60</v>
          </cell>
          <cell r="L39" t="str">
            <v>&gt; 8</v>
          </cell>
          <cell r="M39">
            <v>60</v>
          </cell>
          <cell r="N39">
            <v>100</v>
          </cell>
          <cell r="O39">
            <v>80</v>
          </cell>
          <cell r="P39">
            <v>60</v>
          </cell>
          <cell r="Q39">
            <v>65</v>
          </cell>
          <cell r="R39">
            <v>75</v>
          </cell>
          <cell r="S39" t="str">
            <v>1)</v>
          </cell>
          <cell r="T39" t="str">
            <v>2)</v>
          </cell>
        </row>
        <row r="40">
          <cell r="A40" t="str">
            <v>Mais Corn-Cob-Mix (CCM)</v>
          </cell>
          <cell r="B40" t="str">
            <v>&lt; 6,0</v>
          </cell>
          <cell r="C40">
            <v>115</v>
          </cell>
          <cell r="D40" t="str">
            <v>6,0 - 10,0</v>
          </cell>
          <cell r="E40">
            <v>155</v>
          </cell>
          <cell r="F40">
            <v>140</v>
          </cell>
          <cell r="G40" t="str">
            <v>10,0 - 11,5</v>
          </cell>
          <cell r="H40">
            <v>180</v>
          </cell>
          <cell r="I40">
            <v>160</v>
          </cell>
          <cell r="J40" t="str">
            <v>11,5 - 13,0</v>
          </cell>
          <cell r="K40">
            <v>195</v>
          </cell>
          <cell r="L40" t="str">
            <v>&gt; 13,0</v>
          </cell>
          <cell r="M40">
            <v>210</v>
          </cell>
          <cell r="N40">
            <v>130</v>
          </cell>
          <cell r="O40">
            <v>105</v>
          </cell>
          <cell r="P40">
            <v>75</v>
          </cell>
          <cell r="Q40">
            <v>85</v>
          </cell>
          <cell r="R40">
            <v>100</v>
          </cell>
          <cell r="S40" t="str">
            <v>1)</v>
          </cell>
          <cell r="T40" t="str">
            <v>2)</v>
          </cell>
        </row>
        <row r="41">
          <cell r="A41" t="str">
            <v>Mariendisteln</v>
          </cell>
          <cell r="B41" t="str">
            <v>&lt; 1,5</v>
          </cell>
          <cell r="C41">
            <v>80</v>
          </cell>
          <cell r="D41" t="str">
            <v>1,5 - 2,0</v>
          </cell>
          <cell r="E41">
            <v>80</v>
          </cell>
          <cell r="F41">
            <v>60</v>
          </cell>
          <cell r="G41" t="str">
            <v>2,0 - 2,5</v>
          </cell>
          <cell r="H41">
            <v>80</v>
          </cell>
          <cell r="I41">
            <v>60</v>
          </cell>
          <cell r="J41" t="str">
            <v>2,5 - 3</v>
          </cell>
          <cell r="K41">
            <v>80</v>
          </cell>
          <cell r="L41" t="str">
            <v>&gt; 3</v>
          </cell>
          <cell r="M41">
            <v>80</v>
          </cell>
          <cell r="N41">
            <v>85</v>
          </cell>
          <cell r="O41">
            <v>70</v>
          </cell>
          <cell r="P41">
            <v>50</v>
          </cell>
          <cell r="Q41">
            <v>55</v>
          </cell>
          <cell r="R41">
            <v>65</v>
          </cell>
          <cell r="S41" t="str">
            <v>1)</v>
          </cell>
          <cell r="T41" t="str">
            <v>2)</v>
          </cell>
        </row>
        <row r="42">
          <cell r="A42" t="str">
            <v>Mehrjährige Baumschulen</v>
          </cell>
          <cell r="B42" t="str">
            <v>manuelle Eingabe erforderlich</v>
          </cell>
          <cell r="N42">
            <v>85</v>
          </cell>
          <cell r="O42">
            <v>70</v>
          </cell>
          <cell r="P42">
            <v>50</v>
          </cell>
          <cell r="Q42">
            <v>55</v>
          </cell>
          <cell r="R42">
            <v>65</v>
          </cell>
          <cell r="S42" t="str">
            <v>1)</v>
          </cell>
          <cell r="T42" t="str">
            <v>2)</v>
          </cell>
        </row>
        <row r="43">
          <cell r="A43" t="str">
            <v>Naturdenkmal A</v>
          </cell>
          <cell r="B43" t="str">
            <v>-</v>
          </cell>
          <cell r="C43">
            <v>0</v>
          </cell>
          <cell r="D43" t="str">
            <v>-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-</v>
          </cell>
          <cell r="K43">
            <v>0</v>
          </cell>
          <cell r="L43" t="str">
            <v>-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>-</v>
          </cell>
          <cell r="T43" t="str">
            <v>-</v>
          </cell>
        </row>
        <row r="44">
          <cell r="A44" t="str">
            <v>Öllein</v>
          </cell>
          <cell r="B44" t="str">
            <v>&lt; 1,5</v>
          </cell>
          <cell r="C44">
            <v>50</v>
          </cell>
          <cell r="D44" t="str">
            <v>1,5 - 2,0</v>
          </cell>
          <cell r="E44">
            <v>50</v>
          </cell>
          <cell r="F44">
            <v>50</v>
          </cell>
          <cell r="G44" t="str">
            <v>2,0 - 2,5</v>
          </cell>
          <cell r="H44">
            <v>50</v>
          </cell>
          <cell r="I44">
            <v>50</v>
          </cell>
          <cell r="J44" t="str">
            <v>2,5 - 3</v>
          </cell>
          <cell r="K44">
            <v>50</v>
          </cell>
          <cell r="L44" t="str">
            <v>&gt; 3</v>
          </cell>
          <cell r="M44">
            <v>50</v>
          </cell>
          <cell r="N44">
            <v>85</v>
          </cell>
          <cell r="O44">
            <v>70</v>
          </cell>
          <cell r="P44">
            <v>50</v>
          </cell>
          <cell r="Q44">
            <v>55</v>
          </cell>
          <cell r="R44">
            <v>65</v>
          </cell>
          <cell r="S44" t="str">
            <v>1)</v>
          </cell>
          <cell r="T44" t="str">
            <v>2)</v>
          </cell>
        </row>
        <row r="45">
          <cell r="A45" t="str">
            <v>Ölrettich</v>
          </cell>
          <cell r="B45" t="str">
            <v>&lt; 1,0</v>
          </cell>
          <cell r="C45">
            <v>130</v>
          </cell>
          <cell r="D45" t="str">
            <v>1,0 - 1,5</v>
          </cell>
          <cell r="E45">
            <v>130</v>
          </cell>
          <cell r="F45">
            <v>130</v>
          </cell>
          <cell r="G45" t="str">
            <v>1,5 - 2,0</v>
          </cell>
          <cell r="H45">
            <v>130</v>
          </cell>
          <cell r="I45">
            <v>130</v>
          </cell>
          <cell r="J45" t="str">
            <v>2,0 - 2,5</v>
          </cell>
          <cell r="K45">
            <v>130</v>
          </cell>
          <cell r="L45" t="str">
            <v>&gt; 2,5</v>
          </cell>
          <cell r="M45">
            <v>130</v>
          </cell>
          <cell r="N45">
            <v>85</v>
          </cell>
          <cell r="O45">
            <v>70</v>
          </cell>
          <cell r="P45">
            <v>50</v>
          </cell>
          <cell r="Q45">
            <v>55</v>
          </cell>
          <cell r="R45">
            <v>65</v>
          </cell>
          <cell r="S45" t="str">
            <v>1)</v>
          </cell>
          <cell r="T45" t="str">
            <v>2)</v>
          </cell>
        </row>
        <row r="46">
          <cell r="A46" t="str">
            <v>Phacelia</v>
          </cell>
          <cell r="B46" t="str">
            <v>&lt; 1,0</v>
          </cell>
          <cell r="C46">
            <v>100</v>
          </cell>
          <cell r="D46" t="str">
            <v>1,0 - 1,5</v>
          </cell>
          <cell r="E46">
            <v>100</v>
          </cell>
          <cell r="F46">
            <v>100</v>
          </cell>
          <cell r="G46" t="str">
            <v>1,5 - 2,0</v>
          </cell>
          <cell r="H46">
            <v>100</v>
          </cell>
          <cell r="I46">
            <v>100</v>
          </cell>
          <cell r="J46" t="str">
            <v>2,0 - 2,5</v>
          </cell>
          <cell r="K46">
            <v>100</v>
          </cell>
          <cell r="L46" t="str">
            <v>&gt; 2,5</v>
          </cell>
          <cell r="M46">
            <v>100</v>
          </cell>
          <cell r="N46">
            <v>85</v>
          </cell>
          <cell r="O46">
            <v>70</v>
          </cell>
          <cell r="P46">
            <v>50</v>
          </cell>
          <cell r="Q46">
            <v>55</v>
          </cell>
          <cell r="R46">
            <v>65</v>
          </cell>
          <cell r="S46" t="str">
            <v>1)</v>
          </cell>
          <cell r="T46" t="str">
            <v>2)</v>
          </cell>
        </row>
        <row r="47">
          <cell r="A47" t="str">
            <v>Platterbsen</v>
          </cell>
          <cell r="B47" t="str">
            <v>&lt; 2,5</v>
          </cell>
          <cell r="C47">
            <v>60</v>
          </cell>
          <cell r="D47" t="str">
            <v>2,5 - 4,5</v>
          </cell>
          <cell r="E47">
            <v>60</v>
          </cell>
          <cell r="F47">
            <v>0</v>
          </cell>
          <cell r="G47" t="str">
            <v>4,5 - 5,0</v>
          </cell>
          <cell r="H47">
            <v>60</v>
          </cell>
          <cell r="I47">
            <v>0</v>
          </cell>
          <cell r="J47" t="str">
            <v>5,0 - 5,5</v>
          </cell>
          <cell r="K47">
            <v>60</v>
          </cell>
          <cell r="L47" t="str">
            <v>&gt; 5,5</v>
          </cell>
          <cell r="M47">
            <v>60</v>
          </cell>
          <cell r="N47">
            <v>100</v>
          </cell>
          <cell r="O47">
            <v>80</v>
          </cell>
          <cell r="P47">
            <v>60</v>
          </cell>
          <cell r="Q47">
            <v>65</v>
          </cell>
          <cell r="R47">
            <v>75</v>
          </cell>
          <cell r="S47" t="str">
            <v>1)</v>
          </cell>
          <cell r="T47" t="str">
            <v>2)</v>
          </cell>
        </row>
        <row r="48">
          <cell r="A48" t="str">
            <v>Quinoa</v>
          </cell>
          <cell r="B48" t="str">
            <v>manuelle Eingabe erforderlich</v>
          </cell>
          <cell r="N48">
            <v>85</v>
          </cell>
          <cell r="O48">
            <v>70</v>
          </cell>
          <cell r="P48">
            <v>50</v>
          </cell>
          <cell r="Q48">
            <v>55</v>
          </cell>
          <cell r="R48">
            <v>65</v>
          </cell>
          <cell r="S48" t="str">
            <v>1)</v>
          </cell>
          <cell r="T48" t="str">
            <v>2)</v>
          </cell>
        </row>
        <row r="49">
          <cell r="A49" t="str">
            <v>Rebschulen</v>
          </cell>
          <cell r="B49" t="str">
            <v>manuelle Eingabe erforderlich</v>
          </cell>
          <cell r="N49">
            <v>85</v>
          </cell>
          <cell r="O49">
            <v>70</v>
          </cell>
          <cell r="P49">
            <v>50</v>
          </cell>
          <cell r="Q49">
            <v>55</v>
          </cell>
          <cell r="R49">
            <v>65</v>
          </cell>
          <cell r="S49" t="str">
            <v>1)</v>
          </cell>
          <cell r="T49" t="str">
            <v>2)</v>
          </cell>
        </row>
        <row r="50">
          <cell r="A50" t="str">
            <v>Rollrasen</v>
          </cell>
          <cell r="B50" t="str">
            <v>&lt; 3,5</v>
          </cell>
          <cell r="C50">
            <v>210</v>
          </cell>
          <cell r="D50" t="str">
            <v>3,5 - 5,5</v>
          </cell>
          <cell r="E50">
            <v>210</v>
          </cell>
          <cell r="G50" t="str">
            <v>5,5 - 7,0</v>
          </cell>
          <cell r="H50">
            <v>210</v>
          </cell>
          <cell r="J50" t="str">
            <v>7,0 - 8,5</v>
          </cell>
          <cell r="K50">
            <v>210</v>
          </cell>
          <cell r="L50" t="str">
            <v>&gt; 8,5</v>
          </cell>
          <cell r="M50">
            <v>210</v>
          </cell>
          <cell r="N50">
            <v>85</v>
          </cell>
          <cell r="O50">
            <v>70</v>
          </cell>
          <cell r="P50">
            <v>50</v>
          </cell>
          <cell r="Q50">
            <v>55</v>
          </cell>
          <cell r="R50">
            <v>65</v>
          </cell>
          <cell r="S50" t="str">
            <v>1)</v>
          </cell>
          <cell r="T50" t="str">
            <v>2)</v>
          </cell>
        </row>
        <row r="51">
          <cell r="A51" t="str">
            <v>Rübenvermehrung</v>
          </cell>
          <cell r="B51" t="str">
            <v>&lt; 6,0</v>
          </cell>
          <cell r="C51">
            <v>210</v>
          </cell>
          <cell r="D51" t="str">
            <v>6,0 - 10,0</v>
          </cell>
          <cell r="E51">
            <v>210</v>
          </cell>
          <cell r="F51">
            <v>110</v>
          </cell>
          <cell r="G51" t="str">
            <v>10,0 - 11,5</v>
          </cell>
          <cell r="H51">
            <v>210</v>
          </cell>
          <cell r="I51">
            <v>130</v>
          </cell>
          <cell r="J51" t="str">
            <v>11,5 - 13,0</v>
          </cell>
          <cell r="K51">
            <v>210</v>
          </cell>
          <cell r="L51" t="str">
            <v>&gt; 13,0</v>
          </cell>
          <cell r="M51">
            <v>210</v>
          </cell>
          <cell r="N51">
            <v>130</v>
          </cell>
          <cell r="O51">
            <v>105</v>
          </cell>
          <cell r="P51">
            <v>75</v>
          </cell>
          <cell r="Q51">
            <v>85</v>
          </cell>
          <cell r="R51">
            <v>100</v>
          </cell>
          <cell r="S51" t="str">
            <v>1)</v>
          </cell>
          <cell r="T51" t="str">
            <v>2)</v>
          </cell>
        </row>
        <row r="52">
          <cell r="A52" t="str">
            <v>Saatkartoffeln, Pflanzkartoffeln</v>
          </cell>
          <cell r="B52" t="str">
            <v>&lt; 15</v>
          </cell>
          <cell r="C52">
            <v>90</v>
          </cell>
          <cell r="D52" t="str">
            <v>15 - 20</v>
          </cell>
          <cell r="E52">
            <v>120</v>
          </cell>
          <cell r="F52">
            <v>110</v>
          </cell>
          <cell r="G52" t="str">
            <v>&gt; 20</v>
          </cell>
          <cell r="H52">
            <v>145</v>
          </cell>
          <cell r="I52">
            <v>125</v>
          </cell>
          <cell r="J52" t="str">
            <v>&gt; 20</v>
          </cell>
          <cell r="K52">
            <v>145</v>
          </cell>
          <cell r="L52" t="str">
            <v>&gt; 20</v>
          </cell>
          <cell r="M52">
            <v>145</v>
          </cell>
          <cell r="N52">
            <v>90</v>
          </cell>
          <cell r="O52">
            <v>75</v>
          </cell>
          <cell r="P52">
            <v>55</v>
          </cell>
          <cell r="Q52">
            <v>60</v>
          </cell>
          <cell r="R52">
            <v>70</v>
          </cell>
          <cell r="S52" t="str">
            <v>1)</v>
          </cell>
          <cell r="T52" t="str">
            <v>2)</v>
          </cell>
        </row>
        <row r="53">
          <cell r="A53" t="str">
            <v>Senf</v>
          </cell>
          <cell r="B53" t="str">
            <v>-</v>
          </cell>
          <cell r="C53">
            <v>100</v>
          </cell>
          <cell r="D53" t="str">
            <v>-</v>
          </cell>
          <cell r="E53">
            <v>100</v>
          </cell>
          <cell r="F53">
            <v>100</v>
          </cell>
          <cell r="G53" t="str">
            <v>-</v>
          </cell>
          <cell r="H53">
            <v>100</v>
          </cell>
          <cell r="I53">
            <v>100</v>
          </cell>
          <cell r="J53" t="str">
            <v>-</v>
          </cell>
          <cell r="K53">
            <v>100</v>
          </cell>
          <cell r="M53">
            <v>100</v>
          </cell>
          <cell r="N53">
            <v>90</v>
          </cell>
          <cell r="O53">
            <v>75</v>
          </cell>
          <cell r="P53">
            <v>60</v>
          </cell>
          <cell r="Q53">
            <v>60</v>
          </cell>
          <cell r="R53">
            <v>60</v>
          </cell>
          <cell r="S53" t="str">
            <v>1)</v>
          </cell>
          <cell r="T53" t="str">
            <v>2)</v>
          </cell>
        </row>
        <row r="54">
          <cell r="A54" t="str">
            <v>Silomais</v>
          </cell>
          <cell r="B54" t="str">
            <v>&lt; 40</v>
          </cell>
          <cell r="C54">
            <v>130</v>
          </cell>
          <cell r="D54" t="str">
            <v>40 - 50</v>
          </cell>
          <cell r="E54">
            <v>175</v>
          </cell>
          <cell r="F54">
            <v>160</v>
          </cell>
          <cell r="G54" t="str">
            <v>50 - 57,5</v>
          </cell>
          <cell r="H54">
            <v>210</v>
          </cell>
          <cell r="I54">
            <v>180</v>
          </cell>
          <cell r="J54" t="str">
            <v>57,5 - 65,0</v>
          </cell>
          <cell r="K54">
            <v>225</v>
          </cell>
          <cell r="L54" t="str">
            <v>&gt; 65,0</v>
          </cell>
          <cell r="M54">
            <v>240</v>
          </cell>
          <cell r="N54">
            <v>135</v>
          </cell>
          <cell r="O54">
            <v>115</v>
          </cell>
          <cell r="P54">
            <v>80</v>
          </cell>
          <cell r="Q54">
            <v>90</v>
          </cell>
          <cell r="R54">
            <v>105</v>
          </cell>
          <cell r="S54" t="str">
            <v>1)</v>
          </cell>
          <cell r="T54" t="str">
            <v>2)</v>
          </cell>
        </row>
        <row r="55">
          <cell r="A55" t="str">
            <v>Sojabohnen</v>
          </cell>
          <cell r="B55" t="str">
            <v>&lt; 1,5</v>
          </cell>
          <cell r="C55">
            <v>60</v>
          </cell>
          <cell r="D55" t="str">
            <v>1,5 - 2,5</v>
          </cell>
          <cell r="E55">
            <v>60</v>
          </cell>
          <cell r="F55">
            <v>0</v>
          </cell>
          <cell r="G55" t="str">
            <v>2,5 - 3,0</v>
          </cell>
          <cell r="H55">
            <v>60</v>
          </cell>
          <cell r="I55">
            <v>0</v>
          </cell>
          <cell r="J55" t="str">
            <v>3 - 3,5</v>
          </cell>
          <cell r="K55">
            <v>60</v>
          </cell>
          <cell r="L55" t="str">
            <v>&gt; 3,5</v>
          </cell>
          <cell r="M55">
            <v>60</v>
          </cell>
          <cell r="N55">
            <v>100</v>
          </cell>
          <cell r="O55">
            <v>80</v>
          </cell>
          <cell r="P55">
            <v>60</v>
          </cell>
          <cell r="Q55">
            <v>65</v>
          </cell>
          <cell r="R55">
            <v>75</v>
          </cell>
          <cell r="S55" t="str">
            <v>1)</v>
          </cell>
          <cell r="T55" t="str">
            <v>2)</v>
          </cell>
        </row>
        <row r="56">
          <cell r="A56" t="str">
            <v>Sommerbraugerste</v>
          </cell>
          <cell r="B56" t="str">
            <v>&lt; 3,5</v>
          </cell>
          <cell r="C56">
            <v>56</v>
          </cell>
          <cell r="D56" t="str">
            <v>3,5 - 5,0</v>
          </cell>
          <cell r="E56">
            <v>77</v>
          </cell>
          <cell r="F56">
            <v>70</v>
          </cell>
          <cell r="G56" t="str">
            <v>5,0 - 6,5</v>
          </cell>
          <cell r="H56">
            <v>91</v>
          </cell>
          <cell r="I56">
            <v>80</v>
          </cell>
          <cell r="J56" t="str">
            <v>6,5 - 8,0</v>
          </cell>
          <cell r="K56">
            <v>98</v>
          </cell>
          <cell r="L56" t="str">
            <v>&gt; 8,0</v>
          </cell>
          <cell r="M56">
            <v>105</v>
          </cell>
          <cell r="N56">
            <v>85</v>
          </cell>
          <cell r="O56">
            <v>70</v>
          </cell>
          <cell r="P56">
            <v>50</v>
          </cell>
          <cell r="Q56">
            <v>55</v>
          </cell>
          <cell r="R56">
            <v>65</v>
          </cell>
          <cell r="S56" t="str">
            <v>1)</v>
          </cell>
          <cell r="T56" t="str">
            <v>2)</v>
          </cell>
        </row>
        <row r="57">
          <cell r="A57" t="str">
            <v>Sommerdinkel (entspelzt)</v>
          </cell>
          <cell r="B57" t="str">
            <v>&lt; 1,5</v>
          </cell>
          <cell r="C57">
            <v>65</v>
          </cell>
          <cell r="D57" t="str">
            <v>1,5 - 2,5</v>
          </cell>
          <cell r="E57">
            <v>90</v>
          </cell>
          <cell r="F57">
            <v>80</v>
          </cell>
          <cell r="G57" t="str">
            <v>&gt; 2,5</v>
          </cell>
          <cell r="H57">
            <v>105</v>
          </cell>
          <cell r="I57">
            <v>90</v>
          </cell>
          <cell r="J57" t="str">
            <v>&gt; 2,5</v>
          </cell>
          <cell r="K57">
            <v>105</v>
          </cell>
          <cell r="L57" t="str">
            <v>&gt; 2,5</v>
          </cell>
          <cell r="M57">
            <v>105</v>
          </cell>
          <cell r="N57">
            <v>85</v>
          </cell>
          <cell r="O57">
            <v>70</v>
          </cell>
          <cell r="P57">
            <v>50</v>
          </cell>
          <cell r="Q57">
            <v>55</v>
          </cell>
          <cell r="R57">
            <v>65</v>
          </cell>
          <cell r="S57" t="str">
            <v>1)</v>
          </cell>
          <cell r="T57" t="str">
            <v>2)</v>
          </cell>
        </row>
        <row r="58">
          <cell r="A58" t="str">
            <v>Sommerfuttergerste</v>
          </cell>
          <cell r="B58" t="str">
            <v>&lt; 3,5</v>
          </cell>
          <cell r="C58">
            <v>80</v>
          </cell>
          <cell r="D58" t="str">
            <v>3,5 - 5,5</v>
          </cell>
          <cell r="E58">
            <v>110</v>
          </cell>
          <cell r="F58">
            <v>100</v>
          </cell>
          <cell r="G58" t="str">
            <v>5,5 - 7,0</v>
          </cell>
          <cell r="H58">
            <v>130</v>
          </cell>
          <cell r="I58">
            <v>110</v>
          </cell>
          <cell r="J58" t="str">
            <v>7,0 - 9,0</v>
          </cell>
          <cell r="K58">
            <v>140</v>
          </cell>
          <cell r="L58" t="str">
            <v>&gt; 9,0</v>
          </cell>
          <cell r="M58">
            <v>150</v>
          </cell>
          <cell r="N58">
            <v>85</v>
          </cell>
          <cell r="O58">
            <v>70</v>
          </cell>
          <cell r="P58">
            <v>50</v>
          </cell>
          <cell r="Q58">
            <v>55</v>
          </cell>
          <cell r="R58">
            <v>65</v>
          </cell>
          <cell r="S58" t="str">
            <v>1)</v>
          </cell>
          <cell r="T58" t="str">
            <v>2)</v>
          </cell>
        </row>
        <row r="59">
          <cell r="A59" t="str">
            <v xml:space="preserve">Sommerhafer </v>
          </cell>
          <cell r="B59" t="str">
            <v>&lt; 3,5</v>
          </cell>
          <cell r="C59">
            <v>75</v>
          </cell>
          <cell r="D59" t="str">
            <v>3,5 - 5,0</v>
          </cell>
          <cell r="E59">
            <v>100</v>
          </cell>
          <cell r="F59">
            <v>90</v>
          </cell>
          <cell r="G59" t="str">
            <v>5,0 - 6,5</v>
          </cell>
          <cell r="H59">
            <v>115</v>
          </cell>
          <cell r="I59">
            <v>100</v>
          </cell>
          <cell r="J59" t="str">
            <v>6,5 - 8,0</v>
          </cell>
          <cell r="K59">
            <v>125</v>
          </cell>
          <cell r="L59" t="str">
            <v>&gt; 8,0</v>
          </cell>
          <cell r="M59">
            <v>135</v>
          </cell>
          <cell r="N59">
            <v>85</v>
          </cell>
          <cell r="O59">
            <v>70</v>
          </cell>
          <cell r="P59">
            <v>50</v>
          </cell>
          <cell r="Q59">
            <v>55</v>
          </cell>
          <cell r="R59">
            <v>65</v>
          </cell>
          <cell r="S59" t="str">
            <v>1)</v>
          </cell>
          <cell r="T59" t="str">
            <v>2)</v>
          </cell>
        </row>
        <row r="60">
          <cell r="A60" t="str">
            <v>Sommerhartweizen (Durum)</v>
          </cell>
          <cell r="B60" t="str">
            <v>&lt;3,0</v>
          </cell>
          <cell r="C60">
            <v>105</v>
          </cell>
          <cell r="D60" t="str">
            <v>3,0 - 4,5</v>
          </cell>
          <cell r="E60">
            <v>145</v>
          </cell>
          <cell r="F60">
            <v>130</v>
          </cell>
          <cell r="G60" t="str">
            <v>4,5 - 6,0</v>
          </cell>
          <cell r="H60">
            <v>170</v>
          </cell>
          <cell r="I60">
            <v>150</v>
          </cell>
          <cell r="J60" t="str">
            <v>6,0 - 7,5</v>
          </cell>
          <cell r="K60">
            <v>180</v>
          </cell>
          <cell r="L60" t="str">
            <v>&gt; 7,5</v>
          </cell>
          <cell r="M60">
            <v>195</v>
          </cell>
          <cell r="N60">
            <v>85</v>
          </cell>
          <cell r="O60">
            <v>70</v>
          </cell>
          <cell r="P60">
            <v>50</v>
          </cell>
          <cell r="Q60">
            <v>55</v>
          </cell>
          <cell r="R60">
            <v>65</v>
          </cell>
          <cell r="S60" t="str">
            <v>1)</v>
          </cell>
          <cell r="T60" t="str">
            <v>2)</v>
          </cell>
        </row>
        <row r="61">
          <cell r="A61" t="str">
            <v>Sommerkümmel</v>
          </cell>
          <cell r="B61" t="str">
            <v>&lt; 1,5</v>
          </cell>
          <cell r="C61">
            <v>120</v>
          </cell>
          <cell r="D61" t="str">
            <v>1,5 - 2,5</v>
          </cell>
          <cell r="E61">
            <v>120</v>
          </cell>
          <cell r="F61">
            <v>110</v>
          </cell>
          <cell r="G61" t="str">
            <v>2,5 - 3,0</v>
          </cell>
          <cell r="H61">
            <v>120</v>
          </cell>
          <cell r="I61">
            <v>110</v>
          </cell>
          <cell r="J61" t="str">
            <v>3 - 3,5</v>
          </cell>
          <cell r="K61">
            <v>120</v>
          </cell>
          <cell r="L61" t="str">
            <v>&gt; 3,5</v>
          </cell>
          <cell r="M61">
            <v>120</v>
          </cell>
          <cell r="N61">
            <v>90</v>
          </cell>
          <cell r="O61">
            <v>75</v>
          </cell>
          <cell r="P61">
            <v>55</v>
          </cell>
          <cell r="Q61">
            <v>60</v>
          </cell>
          <cell r="R61">
            <v>70</v>
          </cell>
          <cell r="S61" t="str">
            <v>1)</v>
          </cell>
          <cell r="T61" t="str">
            <v>2)</v>
          </cell>
        </row>
        <row r="62">
          <cell r="A62" t="str">
            <v>Sommermenggetreide</v>
          </cell>
          <cell r="B62" t="str">
            <v>manuelle Eingabe erforderlich</v>
          </cell>
          <cell r="N62">
            <v>85</v>
          </cell>
          <cell r="O62">
            <v>70</v>
          </cell>
          <cell r="P62">
            <v>50</v>
          </cell>
          <cell r="Q62">
            <v>55</v>
          </cell>
          <cell r="R62">
            <v>65</v>
          </cell>
          <cell r="S62" t="str">
            <v>1)</v>
          </cell>
          <cell r="T62" t="str">
            <v>2)</v>
          </cell>
        </row>
        <row r="63">
          <cell r="A63" t="str">
            <v>Sommermohn</v>
          </cell>
          <cell r="B63" t="str">
            <v>&lt; 0,6</v>
          </cell>
          <cell r="C63">
            <v>80</v>
          </cell>
          <cell r="D63" t="str">
            <v>0,6 - 0,8</v>
          </cell>
          <cell r="E63">
            <v>80</v>
          </cell>
          <cell r="F63">
            <v>70</v>
          </cell>
          <cell r="G63" t="str">
            <v>0,8 - 1</v>
          </cell>
          <cell r="H63">
            <v>80</v>
          </cell>
          <cell r="I63">
            <v>70</v>
          </cell>
          <cell r="J63" t="str">
            <v>1 - 1,2</v>
          </cell>
          <cell r="K63">
            <v>80</v>
          </cell>
          <cell r="L63" t="str">
            <v>&gt; 1,2</v>
          </cell>
          <cell r="M63">
            <v>80</v>
          </cell>
          <cell r="N63">
            <v>85</v>
          </cell>
          <cell r="O63">
            <v>70</v>
          </cell>
          <cell r="P63">
            <v>50</v>
          </cell>
          <cell r="Q63">
            <v>55</v>
          </cell>
          <cell r="R63">
            <v>65</v>
          </cell>
          <cell r="S63" t="str">
            <v>1)</v>
          </cell>
          <cell r="T63" t="str">
            <v>2)</v>
          </cell>
        </row>
        <row r="64">
          <cell r="A64" t="str">
            <v>Sommerraps</v>
          </cell>
          <cell r="B64" t="str">
            <v>&lt; 2,0</v>
          </cell>
          <cell r="C64">
            <v>115</v>
          </cell>
          <cell r="D64" t="str">
            <v>2,0 - 3,0</v>
          </cell>
          <cell r="E64">
            <v>155</v>
          </cell>
          <cell r="F64">
            <v>140</v>
          </cell>
          <cell r="G64" t="str">
            <v>3,0 - 4,0</v>
          </cell>
          <cell r="H64">
            <v>180</v>
          </cell>
          <cell r="I64">
            <v>160</v>
          </cell>
          <cell r="J64" t="str">
            <v>4,0 - 5,0</v>
          </cell>
          <cell r="K64">
            <v>195</v>
          </cell>
          <cell r="L64" t="str">
            <v>&gt; 5,0</v>
          </cell>
          <cell r="M64">
            <v>210</v>
          </cell>
          <cell r="N64">
            <v>115</v>
          </cell>
          <cell r="O64">
            <v>95</v>
          </cell>
          <cell r="P64">
            <v>70</v>
          </cell>
          <cell r="Q64">
            <v>75</v>
          </cell>
          <cell r="R64">
            <v>85</v>
          </cell>
          <cell r="S64" t="str">
            <v>1)</v>
          </cell>
          <cell r="T64" t="str">
            <v>2)</v>
          </cell>
        </row>
        <row r="65">
          <cell r="A65" t="str">
            <v>Sommerroggen</v>
          </cell>
          <cell r="B65" t="str">
            <v>&lt; 3,5</v>
          </cell>
          <cell r="C65">
            <v>80</v>
          </cell>
          <cell r="D65" t="str">
            <v>3,5 - 5,5</v>
          </cell>
          <cell r="E65">
            <v>110</v>
          </cell>
          <cell r="F65">
            <v>100</v>
          </cell>
          <cell r="G65" t="str">
            <v>5,5 - 7,0</v>
          </cell>
          <cell r="H65">
            <v>130</v>
          </cell>
          <cell r="I65">
            <v>110</v>
          </cell>
          <cell r="J65" t="str">
            <v>7,0 - 8,5</v>
          </cell>
          <cell r="K65">
            <v>140</v>
          </cell>
          <cell r="L65" t="str">
            <v>&gt; 8,5</v>
          </cell>
          <cell r="M65">
            <v>150</v>
          </cell>
          <cell r="N65">
            <v>85</v>
          </cell>
          <cell r="O65">
            <v>70</v>
          </cell>
          <cell r="P65">
            <v>50</v>
          </cell>
          <cell r="Q65">
            <v>55</v>
          </cell>
          <cell r="R65">
            <v>65</v>
          </cell>
          <cell r="S65" t="str">
            <v>1)</v>
          </cell>
          <cell r="T65" t="str">
            <v>2)</v>
          </cell>
        </row>
        <row r="66">
          <cell r="A66" t="str">
            <v>Sommerrübsen</v>
          </cell>
          <cell r="B66" t="str">
            <v>&lt; 1,0</v>
          </cell>
          <cell r="C66">
            <v>130</v>
          </cell>
          <cell r="D66" t="str">
            <v>1,0 - 1,5</v>
          </cell>
          <cell r="E66">
            <v>130</v>
          </cell>
          <cell r="F66">
            <v>130</v>
          </cell>
          <cell r="G66" t="str">
            <v>1,5 - 2,0</v>
          </cell>
          <cell r="H66">
            <v>130</v>
          </cell>
          <cell r="I66">
            <v>130</v>
          </cell>
          <cell r="J66" t="str">
            <v>2,0 - 2,5</v>
          </cell>
          <cell r="K66">
            <v>130</v>
          </cell>
          <cell r="L66" t="str">
            <v>&gt; 2,5</v>
          </cell>
          <cell r="M66">
            <v>130</v>
          </cell>
          <cell r="N66">
            <v>115</v>
          </cell>
          <cell r="O66">
            <v>95</v>
          </cell>
          <cell r="P66">
            <v>70</v>
          </cell>
          <cell r="Q66">
            <v>75</v>
          </cell>
          <cell r="R66">
            <v>85</v>
          </cell>
          <cell r="S66" t="str">
            <v>1)</v>
          </cell>
          <cell r="T66" t="str">
            <v>2)</v>
          </cell>
        </row>
        <row r="67">
          <cell r="A67" t="str">
            <v>Sommertriticale</v>
          </cell>
          <cell r="B67" t="str">
            <v>&lt; 3,5</v>
          </cell>
          <cell r="C67">
            <v>90</v>
          </cell>
          <cell r="D67" t="str">
            <v>3,5 - 6,0</v>
          </cell>
          <cell r="E67">
            <v>120</v>
          </cell>
          <cell r="F67">
            <v>110</v>
          </cell>
          <cell r="G67" t="str">
            <v>6,0 - 7,5</v>
          </cell>
          <cell r="H67">
            <v>145</v>
          </cell>
          <cell r="I67">
            <v>120</v>
          </cell>
          <cell r="J67" t="str">
            <v>7,5 - 9,0</v>
          </cell>
          <cell r="K67">
            <v>155</v>
          </cell>
          <cell r="L67" t="str">
            <v>&gt; 9,0</v>
          </cell>
          <cell r="M67">
            <v>165</v>
          </cell>
          <cell r="N67">
            <v>85</v>
          </cell>
          <cell r="O67">
            <v>70</v>
          </cell>
          <cell r="P67">
            <v>50</v>
          </cell>
          <cell r="Q67">
            <v>55</v>
          </cell>
          <cell r="R67">
            <v>65</v>
          </cell>
          <cell r="S67" t="str">
            <v>1)</v>
          </cell>
          <cell r="T67" t="str">
            <v>2)</v>
          </cell>
        </row>
        <row r="68">
          <cell r="A68" t="str">
            <v>Sommerweichweizen &lt; 14 % Rohprotein</v>
          </cell>
          <cell r="B68" t="str">
            <v>&lt; 3,5</v>
          </cell>
          <cell r="C68">
            <v>105</v>
          </cell>
          <cell r="D68" t="str">
            <v>3,5 - 6,0</v>
          </cell>
          <cell r="E68">
            <v>145</v>
          </cell>
          <cell r="F68">
            <v>130</v>
          </cell>
          <cell r="G68" t="str">
            <v>6,0 - 7,5</v>
          </cell>
          <cell r="H68">
            <v>170</v>
          </cell>
          <cell r="I68">
            <v>150</v>
          </cell>
          <cell r="J68" t="str">
            <v>7,5 - 9,0</v>
          </cell>
          <cell r="K68">
            <v>180</v>
          </cell>
          <cell r="L68" t="str">
            <v>&gt; 9,0</v>
          </cell>
          <cell r="M68">
            <v>195</v>
          </cell>
          <cell r="N68">
            <v>85</v>
          </cell>
          <cell r="O68">
            <v>70</v>
          </cell>
          <cell r="P68">
            <v>50</v>
          </cell>
          <cell r="Q68">
            <v>55</v>
          </cell>
          <cell r="R68">
            <v>65</v>
          </cell>
          <cell r="S68" t="str">
            <v>1)</v>
          </cell>
          <cell r="T68" t="str">
            <v>2)</v>
          </cell>
        </row>
        <row r="69">
          <cell r="A69" t="str">
            <v>Sommerweichweizen ≥ 14 % Rohprotein</v>
          </cell>
          <cell r="B69" t="str">
            <v>&lt; 3,5</v>
          </cell>
          <cell r="C69">
            <v>105</v>
          </cell>
          <cell r="D69" t="str">
            <v>3,5 - 5,5</v>
          </cell>
          <cell r="E69">
            <v>145</v>
          </cell>
          <cell r="F69">
            <v>130</v>
          </cell>
          <cell r="G69" t="str">
            <v>5,5 - 7,0</v>
          </cell>
          <cell r="H69">
            <v>170</v>
          </cell>
          <cell r="I69">
            <v>150</v>
          </cell>
          <cell r="J69" t="str">
            <v>7,0 - 8,5</v>
          </cell>
          <cell r="K69">
            <v>180</v>
          </cell>
          <cell r="L69" t="str">
            <v>&gt; 8,5</v>
          </cell>
          <cell r="M69">
            <v>195</v>
          </cell>
          <cell r="N69">
            <v>85</v>
          </cell>
          <cell r="O69">
            <v>70</v>
          </cell>
          <cell r="P69">
            <v>50</v>
          </cell>
          <cell r="Q69">
            <v>55</v>
          </cell>
          <cell r="R69">
            <v>65</v>
          </cell>
          <cell r="S69" t="str">
            <v>1)</v>
          </cell>
          <cell r="T69" t="str">
            <v>2)</v>
          </cell>
        </row>
        <row r="70">
          <cell r="A70" t="str">
            <v>Sommerwicken</v>
          </cell>
          <cell r="B70" t="str">
            <v>&lt; 25</v>
          </cell>
          <cell r="C70">
            <v>105</v>
          </cell>
          <cell r="D70" t="str">
            <v>25 . 35</v>
          </cell>
          <cell r="E70">
            <v>145</v>
          </cell>
          <cell r="F70">
            <v>0</v>
          </cell>
          <cell r="G70" t="str">
            <v>35 - 45</v>
          </cell>
          <cell r="H70">
            <v>170</v>
          </cell>
          <cell r="I70">
            <v>0</v>
          </cell>
          <cell r="J70" t="str">
            <v>45 - 55</v>
          </cell>
          <cell r="K70">
            <v>180</v>
          </cell>
          <cell r="L70" t="str">
            <v>&gt; 55</v>
          </cell>
          <cell r="M70">
            <v>195</v>
          </cell>
          <cell r="N70">
            <v>100</v>
          </cell>
          <cell r="O70">
            <v>80</v>
          </cell>
          <cell r="P70">
            <v>60</v>
          </cell>
          <cell r="Q70">
            <v>65</v>
          </cell>
          <cell r="R70">
            <v>75</v>
          </cell>
          <cell r="S70" t="str">
            <v>1)</v>
          </cell>
          <cell r="T70" t="str">
            <v>2)</v>
          </cell>
        </row>
        <row r="71">
          <cell r="A71" t="str">
            <v>Sonnenblumen</v>
          </cell>
          <cell r="B71" t="str">
            <v>&lt; 2,0</v>
          </cell>
          <cell r="C71">
            <v>55</v>
          </cell>
          <cell r="D71" t="str">
            <v>2,0 - 3,0</v>
          </cell>
          <cell r="E71">
            <v>65</v>
          </cell>
          <cell r="F71">
            <v>60</v>
          </cell>
          <cell r="G71" t="str">
            <v>3,0 - 4,0</v>
          </cell>
          <cell r="H71">
            <v>80</v>
          </cell>
          <cell r="I71">
            <v>70</v>
          </cell>
          <cell r="J71" t="str">
            <v>4,0 - 5,0</v>
          </cell>
          <cell r="K71">
            <v>85</v>
          </cell>
          <cell r="L71" t="str">
            <v>&gt; 5,0</v>
          </cell>
          <cell r="M71">
            <v>90</v>
          </cell>
          <cell r="N71">
            <v>100</v>
          </cell>
          <cell r="O71">
            <v>80</v>
          </cell>
          <cell r="P71">
            <v>60</v>
          </cell>
          <cell r="Q71">
            <v>65</v>
          </cell>
          <cell r="R71">
            <v>75</v>
          </cell>
          <cell r="S71" t="str">
            <v>1)</v>
          </cell>
          <cell r="T71" t="str">
            <v>2)</v>
          </cell>
        </row>
        <row r="72">
          <cell r="A72" t="str">
            <v>Sonstige Ackerflächen</v>
          </cell>
          <cell r="B72" t="str">
            <v>-</v>
          </cell>
          <cell r="C72">
            <v>0</v>
          </cell>
          <cell r="D72" t="str">
            <v>-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-</v>
          </cell>
          <cell r="K72">
            <v>0</v>
          </cell>
          <cell r="L72" t="str">
            <v>-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>-</v>
          </cell>
          <cell r="T72" t="str">
            <v>-</v>
          </cell>
        </row>
        <row r="73">
          <cell r="A73" t="str">
            <v>Sonstige Ackerkulturen</v>
          </cell>
          <cell r="B73" t="str">
            <v>manuelle Eingabe erforderlich</v>
          </cell>
          <cell r="N73" t="str">
            <v>manuelle Eingabe je nach angebauter Kultur erforderlich</v>
          </cell>
        </row>
        <row r="74">
          <cell r="A74" t="str">
            <v>Sorghum</v>
          </cell>
          <cell r="B74" t="str">
            <v>&lt; 3</v>
          </cell>
          <cell r="C74">
            <v>120</v>
          </cell>
          <cell r="D74" t="str">
            <v>3 - 3,5</v>
          </cell>
          <cell r="E74">
            <v>120</v>
          </cell>
          <cell r="F74">
            <v>120</v>
          </cell>
          <cell r="G74" t="str">
            <v>3,5 - 4</v>
          </cell>
          <cell r="H74">
            <v>120</v>
          </cell>
          <cell r="I74">
            <v>120</v>
          </cell>
          <cell r="J74" t="str">
            <v>4 - 4,5</v>
          </cell>
          <cell r="K74">
            <v>120</v>
          </cell>
          <cell r="L74" t="str">
            <v>&gt; 4,5</v>
          </cell>
          <cell r="M74">
            <v>120</v>
          </cell>
          <cell r="N74">
            <v>85</v>
          </cell>
          <cell r="O74">
            <v>70</v>
          </cell>
          <cell r="P74">
            <v>50</v>
          </cell>
          <cell r="Q74">
            <v>55</v>
          </cell>
          <cell r="R74">
            <v>65</v>
          </cell>
          <cell r="S74" t="str">
            <v>1)</v>
          </cell>
          <cell r="T74" t="str">
            <v>2)</v>
          </cell>
        </row>
        <row r="75">
          <cell r="A75" t="str">
            <v>Speiseindustriekartoffeln</v>
          </cell>
          <cell r="B75" t="str">
            <v>&lt; 25</v>
          </cell>
          <cell r="C75">
            <v>105</v>
          </cell>
          <cell r="D75" t="str">
            <v>25 - 35</v>
          </cell>
          <cell r="E75">
            <v>145</v>
          </cell>
          <cell r="F75">
            <v>130</v>
          </cell>
          <cell r="G75" t="str">
            <v>35 - 45</v>
          </cell>
          <cell r="H75">
            <v>170</v>
          </cell>
          <cell r="I75">
            <v>150</v>
          </cell>
          <cell r="J75" t="str">
            <v>45 - 55</v>
          </cell>
          <cell r="K75">
            <v>180</v>
          </cell>
          <cell r="L75" t="str">
            <v>&gt; 55</v>
          </cell>
          <cell r="M75">
            <v>195</v>
          </cell>
          <cell r="N75">
            <v>100</v>
          </cell>
          <cell r="O75">
            <v>80</v>
          </cell>
          <cell r="P75">
            <v>60</v>
          </cell>
          <cell r="Q75">
            <v>65</v>
          </cell>
          <cell r="R75">
            <v>75</v>
          </cell>
          <cell r="S75" t="str">
            <v>1)</v>
          </cell>
          <cell r="T75" t="str">
            <v>2)</v>
          </cell>
        </row>
        <row r="76">
          <cell r="A76" t="str">
            <v>Speisekartoffeln</v>
          </cell>
          <cell r="B76" t="str">
            <v>&lt; 25</v>
          </cell>
          <cell r="C76">
            <v>105</v>
          </cell>
          <cell r="D76" t="str">
            <v>25 - 35</v>
          </cell>
          <cell r="E76">
            <v>145</v>
          </cell>
          <cell r="F76">
            <v>130</v>
          </cell>
          <cell r="G76" t="str">
            <v>35 - 45</v>
          </cell>
          <cell r="H76">
            <v>170</v>
          </cell>
          <cell r="I76">
            <v>150</v>
          </cell>
          <cell r="J76" t="str">
            <v>45 - 55</v>
          </cell>
          <cell r="K76">
            <v>180</v>
          </cell>
          <cell r="L76" t="str">
            <v>&gt; 55</v>
          </cell>
          <cell r="M76">
            <v>195</v>
          </cell>
          <cell r="N76">
            <v>100</v>
          </cell>
          <cell r="O76">
            <v>80</v>
          </cell>
          <cell r="P76">
            <v>60</v>
          </cell>
          <cell r="Q76">
            <v>65</v>
          </cell>
          <cell r="R76">
            <v>75</v>
          </cell>
          <cell r="S76" t="str">
            <v>1)</v>
          </cell>
          <cell r="T76" t="str">
            <v>2)</v>
          </cell>
        </row>
        <row r="77">
          <cell r="A77" t="str">
            <v>Stärkeindustriekartoffeln</v>
          </cell>
          <cell r="B77" t="str">
            <v>&lt; 25</v>
          </cell>
          <cell r="C77">
            <v>105</v>
          </cell>
          <cell r="D77" t="str">
            <v>25 - 35</v>
          </cell>
          <cell r="E77">
            <v>145</v>
          </cell>
          <cell r="F77">
            <v>130</v>
          </cell>
          <cell r="G77" t="str">
            <v>35 - 45</v>
          </cell>
          <cell r="H77">
            <v>170</v>
          </cell>
          <cell r="I77">
            <v>150</v>
          </cell>
          <cell r="J77" t="str">
            <v>45 - 55</v>
          </cell>
          <cell r="K77">
            <v>180</v>
          </cell>
          <cell r="L77" t="str">
            <v>&gt; 55</v>
          </cell>
          <cell r="M77">
            <v>195</v>
          </cell>
          <cell r="N77">
            <v>100</v>
          </cell>
          <cell r="O77">
            <v>80</v>
          </cell>
          <cell r="P77">
            <v>60</v>
          </cell>
          <cell r="Q77">
            <v>65</v>
          </cell>
          <cell r="R77">
            <v>75</v>
          </cell>
          <cell r="S77" t="str">
            <v>1)</v>
          </cell>
          <cell r="T77" t="str">
            <v>2)</v>
          </cell>
        </row>
        <row r="78">
          <cell r="A78" t="str">
            <v>Sudangras</v>
          </cell>
          <cell r="B78" t="str">
            <v>&lt; 40</v>
          </cell>
          <cell r="C78">
            <v>128</v>
          </cell>
          <cell r="D78" t="str">
            <v>40 - 50</v>
          </cell>
          <cell r="E78">
            <v>176</v>
          </cell>
          <cell r="F78">
            <v>160</v>
          </cell>
          <cell r="G78" t="str">
            <v>50 - 57,5</v>
          </cell>
          <cell r="H78">
            <v>208</v>
          </cell>
          <cell r="I78">
            <v>180</v>
          </cell>
          <cell r="J78" t="str">
            <v>57,5 - 65</v>
          </cell>
          <cell r="K78">
            <v>224</v>
          </cell>
          <cell r="L78" t="str">
            <v>&gt; 65</v>
          </cell>
          <cell r="M78">
            <v>240</v>
          </cell>
          <cell r="N78">
            <v>135</v>
          </cell>
          <cell r="O78">
            <v>115</v>
          </cell>
          <cell r="P78">
            <v>70</v>
          </cell>
          <cell r="Q78">
            <v>90</v>
          </cell>
          <cell r="R78">
            <v>100</v>
          </cell>
          <cell r="S78" t="str">
            <v>1)</v>
          </cell>
          <cell r="T78" t="str">
            <v>2)</v>
          </cell>
        </row>
        <row r="79">
          <cell r="A79" t="str">
            <v>Süßlupinen</v>
          </cell>
          <cell r="B79" t="str">
            <v>-</v>
          </cell>
          <cell r="C79">
            <v>0</v>
          </cell>
          <cell r="D79" t="str">
            <v>-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>
            <v>100</v>
          </cell>
          <cell r="O79">
            <v>80</v>
          </cell>
          <cell r="P79">
            <v>60</v>
          </cell>
          <cell r="Q79">
            <v>65</v>
          </cell>
          <cell r="R79">
            <v>75</v>
          </cell>
          <cell r="S79" t="str">
            <v>1)</v>
          </cell>
          <cell r="T79" t="str">
            <v>2)</v>
          </cell>
        </row>
        <row r="80">
          <cell r="A80" t="str">
            <v>Topinambur (Süßkartoffel)</v>
          </cell>
          <cell r="B80" t="str">
            <v>&lt; 3,5</v>
          </cell>
          <cell r="C80">
            <v>100</v>
          </cell>
          <cell r="D80" t="str">
            <v>3,5 - 6,0</v>
          </cell>
          <cell r="E80">
            <v>100</v>
          </cell>
          <cell r="F80">
            <v>100</v>
          </cell>
          <cell r="G80" t="str">
            <v>6,0 - 7,5</v>
          </cell>
          <cell r="H80">
            <v>100</v>
          </cell>
          <cell r="I80">
            <v>100</v>
          </cell>
          <cell r="J80" t="str">
            <v>7,5 - 9,0</v>
          </cell>
          <cell r="K80">
            <v>100</v>
          </cell>
          <cell r="L80" t="str">
            <v>&gt; 9,0</v>
          </cell>
          <cell r="M80">
            <v>100</v>
          </cell>
          <cell r="N80">
            <v>85</v>
          </cell>
          <cell r="O80">
            <v>70</v>
          </cell>
          <cell r="P80">
            <v>50</v>
          </cell>
          <cell r="Q80">
            <v>55</v>
          </cell>
          <cell r="R80">
            <v>65</v>
          </cell>
          <cell r="S80" t="str">
            <v>1)</v>
          </cell>
          <cell r="T80" t="str">
            <v>2)</v>
          </cell>
        </row>
        <row r="81">
          <cell r="A81" t="str">
            <v>Wicken - Getreide Gemenge (50:50)</v>
          </cell>
          <cell r="B81" t="str">
            <v>&lt; 25</v>
          </cell>
          <cell r="C81">
            <v>105</v>
          </cell>
          <cell r="D81" t="str">
            <v>25 . 35</v>
          </cell>
          <cell r="E81">
            <v>145</v>
          </cell>
          <cell r="F81">
            <v>0</v>
          </cell>
          <cell r="G81" t="str">
            <v>35 - 45</v>
          </cell>
          <cell r="H81">
            <v>170</v>
          </cell>
          <cell r="I81">
            <v>0</v>
          </cell>
          <cell r="J81" t="str">
            <v>45 - 55</v>
          </cell>
          <cell r="K81">
            <v>180</v>
          </cell>
          <cell r="L81" t="str">
            <v>&gt; 55</v>
          </cell>
          <cell r="M81">
            <v>195</v>
          </cell>
          <cell r="N81">
            <v>90</v>
          </cell>
          <cell r="O81">
            <v>75</v>
          </cell>
          <cell r="P81">
            <v>55</v>
          </cell>
          <cell r="Q81">
            <v>60</v>
          </cell>
          <cell r="R81">
            <v>70</v>
          </cell>
          <cell r="S81" t="str">
            <v>1)</v>
          </cell>
          <cell r="T81" t="str">
            <v>2)</v>
          </cell>
        </row>
        <row r="82">
          <cell r="A82" t="str">
            <v>Winterdinkel (entspelzt)</v>
          </cell>
          <cell r="B82" t="str">
            <v>&lt; 1,5</v>
          </cell>
          <cell r="C82">
            <v>65</v>
          </cell>
          <cell r="D82" t="str">
            <v>1,5 - 2,5</v>
          </cell>
          <cell r="E82">
            <v>90</v>
          </cell>
          <cell r="F82">
            <v>80</v>
          </cell>
          <cell r="G82" t="str">
            <v>&gt; 2,5</v>
          </cell>
          <cell r="H82">
            <v>105</v>
          </cell>
          <cell r="I82">
            <v>90</v>
          </cell>
          <cell r="J82" t="str">
            <v>&gt; 2,5</v>
          </cell>
          <cell r="K82">
            <v>105</v>
          </cell>
          <cell r="L82" t="str">
            <v>&gt; 2,5</v>
          </cell>
          <cell r="M82">
            <v>105</v>
          </cell>
          <cell r="N82">
            <v>85</v>
          </cell>
          <cell r="O82">
            <v>70</v>
          </cell>
          <cell r="P82">
            <v>50</v>
          </cell>
          <cell r="Q82">
            <v>55</v>
          </cell>
          <cell r="R82">
            <v>65</v>
          </cell>
          <cell r="S82" t="str">
            <v>1)</v>
          </cell>
          <cell r="T82" t="str">
            <v>2)</v>
          </cell>
        </row>
        <row r="83">
          <cell r="A83" t="str">
            <v>Wintergerste</v>
          </cell>
          <cell r="B83" t="str">
            <v>&lt; 3,5</v>
          </cell>
          <cell r="C83">
            <v>95</v>
          </cell>
          <cell r="D83" t="str">
            <v>3,5 - 6,0</v>
          </cell>
          <cell r="E83">
            <v>130</v>
          </cell>
          <cell r="F83">
            <v>120</v>
          </cell>
          <cell r="G83" t="str">
            <v>6,0 - 7,5</v>
          </cell>
          <cell r="H83">
            <v>155</v>
          </cell>
          <cell r="I83">
            <v>135</v>
          </cell>
          <cell r="J83" t="str">
            <v>7,5 - 9,0</v>
          </cell>
          <cell r="K83">
            <v>170</v>
          </cell>
          <cell r="L83" t="str">
            <v>&gt; 9,0</v>
          </cell>
          <cell r="M83">
            <v>180</v>
          </cell>
          <cell r="N83">
            <v>85</v>
          </cell>
          <cell r="O83">
            <v>70</v>
          </cell>
          <cell r="P83">
            <v>50</v>
          </cell>
          <cell r="Q83">
            <v>55</v>
          </cell>
          <cell r="R83">
            <v>65</v>
          </cell>
          <cell r="S83" t="str">
            <v>1)</v>
          </cell>
          <cell r="T83" t="str">
            <v>2)</v>
          </cell>
        </row>
        <row r="84">
          <cell r="A84" t="str">
            <v xml:space="preserve">Winterhafer </v>
          </cell>
          <cell r="B84" t="str">
            <v>&lt; 3,5</v>
          </cell>
          <cell r="C84">
            <v>75</v>
          </cell>
          <cell r="D84" t="str">
            <v>3,5 - 5,0</v>
          </cell>
          <cell r="E84">
            <v>100</v>
          </cell>
          <cell r="F84">
            <v>90</v>
          </cell>
          <cell r="G84" t="str">
            <v>5,0 - 6,5</v>
          </cell>
          <cell r="H84">
            <v>115</v>
          </cell>
          <cell r="I84">
            <v>100</v>
          </cell>
          <cell r="J84" t="str">
            <v>6,5 - 8,0</v>
          </cell>
          <cell r="K84">
            <v>125</v>
          </cell>
          <cell r="L84" t="str">
            <v>&gt; 8,0</v>
          </cell>
          <cell r="M84">
            <v>135</v>
          </cell>
          <cell r="N84">
            <v>85</v>
          </cell>
          <cell r="O84">
            <v>70</v>
          </cell>
          <cell r="P84">
            <v>50</v>
          </cell>
          <cell r="Q84">
            <v>55</v>
          </cell>
          <cell r="R84">
            <v>65</v>
          </cell>
          <cell r="S84" t="str">
            <v>1)</v>
          </cell>
          <cell r="T84" t="str">
            <v>2)</v>
          </cell>
        </row>
        <row r="85">
          <cell r="A85" t="str">
            <v>Winterhartweizen (Durum)</v>
          </cell>
          <cell r="B85" t="str">
            <v>&lt; 3,0</v>
          </cell>
          <cell r="C85">
            <v>105</v>
          </cell>
          <cell r="D85" t="str">
            <v>3,0 - 4,5</v>
          </cell>
          <cell r="E85">
            <v>145</v>
          </cell>
          <cell r="F85">
            <v>130</v>
          </cell>
          <cell r="G85" t="str">
            <v>4,5 - 6,0</v>
          </cell>
          <cell r="H85">
            <v>170</v>
          </cell>
          <cell r="I85">
            <v>150</v>
          </cell>
          <cell r="J85" t="str">
            <v>6,0 - 7,5</v>
          </cell>
          <cell r="K85">
            <v>180</v>
          </cell>
          <cell r="L85" t="str">
            <v>&gt; 7,5</v>
          </cell>
          <cell r="M85">
            <v>195</v>
          </cell>
          <cell r="N85">
            <v>85</v>
          </cell>
          <cell r="O85">
            <v>70</v>
          </cell>
          <cell r="P85">
            <v>50</v>
          </cell>
          <cell r="Q85">
            <v>55</v>
          </cell>
          <cell r="R85">
            <v>65</v>
          </cell>
          <cell r="S85" t="str">
            <v>1)</v>
          </cell>
          <cell r="T85" t="str">
            <v>2)</v>
          </cell>
        </row>
        <row r="86">
          <cell r="A86" t="str">
            <v>Winterkümmel</v>
          </cell>
          <cell r="B86" t="str">
            <v>&lt; 1,5</v>
          </cell>
          <cell r="C86">
            <v>120</v>
          </cell>
          <cell r="D86" t="str">
            <v>1,5 - 2,5</v>
          </cell>
          <cell r="E86">
            <v>120</v>
          </cell>
          <cell r="F86">
            <v>110</v>
          </cell>
          <cell r="G86" t="str">
            <v>2,5 - 3,0</v>
          </cell>
          <cell r="H86">
            <v>120</v>
          </cell>
          <cell r="I86">
            <v>110</v>
          </cell>
          <cell r="J86" t="str">
            <v>3 - 3,5</v>
          </cell>
          <cell r="K86">
            <v>120</v>
          </cell>
          <cell r="L86" t="str">
            <v>&gt; 3,5</v>
          </cell>
          <cell r="M86">
            <v>120</v>
          </cell>
          <cell r="N86">
            <v>90</v>
          </cell>
          <cell r="O86">
            <v>75</v>
          </cell>
          <cell r="P86">
            <v>55</v>
          </cell>
          <cell r="Q86">
            <v>60</v>
          </cell>
          <cell r="R86">
            <v>70</v>
          </cell>
          <cell r="S86" t="str">
            <v>1)</v>
          </cell>
          <cell r="T86" t="str">
            <v>2)</v>
          </cell>
        </row>
        <row r="87">
          <cell r="A87" t="str">
            <v>Wintermenggetreide</v>
          </cell>
          <cell r="B87" t="str">
            <v>&lt; 10</v>
          </cell>
          <cell r="C87">
            <v>50</v>
          </cell>
          <cell r="D87" t="str">
            <v>10,0 - 12,0</v>
          </cell>
          <cell r="E87">
            <v>50</v>
          </cell>
          <cell r="G87" t="str">
            <v>12,0 - 14,0</v>
          </cell>
          <cell r="H87">
            <v>50</v>
          </cell>
          <cell r="J87" t="str">
            <v>14 - 15</v>
          </cell>
          <cell r="K87">
            <v>50</v>
          </cell>
          <cell r="L87" t="str">
            <v>&gt; 15</v>
          </cell>
          <cell r="M87">
            <v>50</v>
          </cell>
          <cell r="N87">
            <v>85</v>
          </cell>
          <cell r="O87">
            <v>70</v>
          </cell>
          <cell r="P87">
            <v>50</v>
          </cell>
          <cell r="Q87">
            <v>55</v>
          </cell>
          <cell r="R87">
            <v>65</v>
          </cell>
          <cell r="S87" t="str">
            <v>1)</v>
          </cell>
          <cell r="T87" t="str">
            <v>2)</v>
          </cell>
        </row>
        <row r="88">
          <cell r="A88" t="str">
            <v>Wintermohn</v>
          </cell>
          <cell r="B88" t="str">
            <v>&lt; 0,6</v>
          </cell>
          <cell r="C88">
            <v>80</v>
          </cell>
          <cell r="D88" t="str">
            <v>0,6 - 0,8</v>
          </cell>
          <cell r="E88">
            <v>80</v>
          </cell>
          <cell r="F88">
            <v>70</v>
          </cell>
          <cell r="G88" t="str">
            <v>0,8 - 1</v>
          </cell>
          <cell r="H88">
            <v>80</v>
          </cell>
          <cell r="I88">
            <v>70</v>
          </cell>
          <cell r="J88" t="str">
            <v>1 - 1,2</v>
          </cell>
          <cell r="K88">
            <v>80</v>
          </cell>
          <cell r="L88" t="str">
            <v>&gt; 1,2</v>
          </cell>
          <cell r="M88">
            <v>80</v>
          </cell>
          <cell r="N88">
            <v>85</v>
          </cell>
          <cell r="O88">
            <v>70</v>
          </cell>
          <cell r="P88">
            <v>50</v>
          </cell>
          <cell r="Q88">
            <v>55</v>
          </cell>
          <cell r="R88">
            <v>65</v>
          </cell>
          <cell r="S88" t="str">
            <v>1)</v>
          </cell>
          <cell r="T88" t="str">
            <v>2)</v>
          </cell>
        </row>
        <row r="89">
          <cell r="A89" t="str">
            <v>Winterraps</v>
          </cell>
          <cell r="B89" t="str">
            <v>&lt; 2,0</v>
          </cell>
          <cell r="C89">
            <v>115</v>
          </cell>
          <cell r="D89" t="str">
            <v>2,0 - 3,0</v>
          </cell>
          <cell r="E89">
            <v>155</v>
          </cell>
          <cell r="F89">
            <v>140</v>
          </cell>
          <cell r="G89" t="str">
            <v>3,0 - 4,0</v>
          </cell>
          <cell r="H89">
            <v>180</v>
          </cell>
          <cell r="I89">
            <v>160</v>
          </cell>
          <cell r="J89" t="str">
            <v>4,0 - 5,0</v>
          </cell>
          <cell r="K89">
            <v>195</v>
          </cell>
          <cell r="L89" t="str">
            <v>&gt; 5,0</v>
          </cell>
          <cell r="M89">
            <v>210</v>
          </cell>
          <cell r="N89">
            <v>115</v>
          </cell>
          <cell r="O89">
            <v>95</v>
          </cell>
          <cell r="P89">
            <v>70</v>
          </cell>
          <cell r="Q89">
            <v>75</v>
          </cell>
          <cell r="R89">
            <v>85</v>
          </cell>
          <cell r="S89" t="str">
            <v>1)</v>
          </cell>
          <cell r="T89" t="str">
            <v>2)</v>
          </cell>
        </row>
        <row r="90">
          <cell r="A90" t="str">
            <v>Winterroggen</v>
          </cell>
          <cell r="B90" t="str">
            <v>&lt; 3,5</v>
          </cell>
          <cell r="C90">
            <v>80</v>
          </cell>
          <cell r="D90" t="str">
            <v>3,5 - 5,5</v>
          </cell>
          <cell r="E90">
            <v>110</v>
          </cell>
          <cell r="F90">
            <v>100</v>
          </cell>
          <cell r="G90" t="str">
            <v>5,5 - 7,0</v>
          </cell>
          <cell r="H90">
            <v>130</v>
          </cell>
          <cell r="I90">
            <v>110</v>
          </cell>
          <cell r="J90" t="str">
            <v>7,0 - 8,5</v>
          </cell>
          <cell r="K90">
            <v>140</v>
          </cell>
          <cell r="L90" t="str">
            <v>&gt; 8,5</v>
          </cell>
          <cell r="M90">
            <v>150</v>
          </cell>
          <cell r="N90">
            <v>85</v>
          </cell>
          <cell r="O90">
            <v>70</v>
          </cell>
          <cell r="P90">
            <v>50</v>
          </cell>
          <cell r="Q90">
            <v>55</v>
          </cell>
          <cell r="R90">
            <v>65</v>
          </cell>
          <cell r="S90" t="str">
            <v>1)</v>
          </cell>
          <cell r="T90" t="str">
            <v>2)</v>
          </cell>
        </row>
        <row r="91">
          <cell r="A91" t="str">
            <v>Winterrübsen</v>
          </cell>
          <cell r="B91" t="str">
            <v>&lt; 1,0</v>
          </cell>
          <cell r="C91">
            <v>130</v>
          </cell>
          <cell r="D91" t="str">
            <v>1,0 - 1,5</v>
          </cell>
          <cell r="E91">
            <v>130</v>
          </cell>
          <cell r="F91">
            <v>130</v>
          </cell>
          <cell r="G91" t="str">
            <v>1,5 - 2,0</v>
          </cell>
          <cell r="H91">
            <v>130</v>
          </cell>
          <cell r="I91">
            <v>130</v>
          </cell>
          <cell r="J91" t="str">
            <v>2,0 - 2,5</v>
          </cell>
          <cell r="K91">
            <v>130</v>
          </cell>
          <cell r="L91" t="str">
            <v>&gt; 2,5</v>
          </cell>
          <cell r="M91">
            <v>130</v>
          </cell>
          <cell r="N91">
            <v>115</v>
          </cell>
          <cell r="O91">
            <v>95</v>
          </cell>
          <cell r="P91">
            <v>70</v>
          </cell>
          <cell r="Q91">
            <v>75</v>
          </cell>
          <cell r="R91">
            <v>85</v>
          </cell>
          <cell r="S91" t="str">
            <v>1)</v>
          </cell>
          <cell r="T91" t="str">
            <v>2)</v>
          </cell>
        </row>
        <row r="92">
          <cell r="A92" t="str">
            <v>Wintertriticale</v>
          </cell>
          <cell r="B92" t="str">
            <v>&lt; 3,5</v>
          </cell>
          <cell r="C92">
            <v>90</v>
          </cell>
          <cell r="D92" t="str">
            <v>3,5 - 6,0</v>
          </cell>
          <cell r="E92">
            <v>120</v>
          </cell>
          <cell r="F92">
            <v>110</v>
          </cell>
          <cell r="G92" t="str">
            <v>6,0 - 7,5</v>
          </cell>
          <cell r="H92">
            <v>145</v>
          </cell>
          <cell r="I92">
            <v>120</v>
          </cell>
          <cell r="J92" t="str">
            <v>7,5 - 9,0</v>
          </cell>
          <cell r="K92">
            <v>155</v>
          </cell>
          <cell r="L92" t="str">
            <v>&gt; 9,0</v>
          </cell>
          <cell r="M92">
            <v>165</v>
          </cell>
          <cell r="N92">
            <v>85</v>
          </cell>
          <cell r="O92">
            <v>70</v>
          </cell>
          <cell r="P92">
            <v>50</v>
          </cell>
          <cell r="Q92">
            <v>55</v>
          </cell>
          <cell r="R92">
            <v>65</v>
          </cell>
          <cell r="S92" t="str">
            <v>1)</v>
          </cell>
          <cell r="T92" t="str">
            <v>2)</v>
          </cell>
        </row>
        <row r="93">
          <cell r="A93" t="str">
            <v>Winterweichweizen &lt; 14 % Rohprotein</v>
          </cell>
          <cell r="B93" t="str">
            <v>&lt; 3,5</v>
          </cell>
          <cell r="C93">
            <v>105</v>
          </cell>
          <cell r="D93" t="str">
            <v>3,5 - 6,0</v>
          </cell>
          <cell r="E93">
            <v>145</v>
          </cell>
          <cell r="F93">
            <v>130</v>
          </cell>
          <cell r="G93" t="str">
            <v>6,0 - 7,5</v>
          </cell>
          <cell r="H93">
            <v>170</v>
          </cell>
          <cell r="I93">
            <v>150</v>
          </cell>
          <cell r="J93" t="str">
            <v>7,5 - 9,0</v>
          </cell>
          <cell r="K93">
            <v>180</v>
          </cell>
          <cell r="L93" t="str">
            <v>&gt; 9,0</v>
          </cell>
          <cell r="M93">
            <v>195</v>
          </cell>
          <cell r="N93">
            <v>85</v>
          </cell>
          <cell r="O93">
            <v>70</v>
          </cell>
          <cell r="P93">
            <v>50</v>
          </cell>
          <cell r="Q93">
            <v>55</v>
          </cell>
          <cell r="R93">
            <v>65</v>
          </cell>
          <cell r="S93" t="str">
            <v>1)</v>
          </cell>
          <cell r="T93" t="str">
            <v>2)</v>
          </cell>
        </row>
        <row r="94">
          <cell r="A94" t="str">
            <v>Winterweichweizen ≥ 14 % Rohprotein</v>
          </cell>
          <cell r="B94" t="str">
            <v>&lt; 3,5</v>
          </cell>
          <cell r="C94">
            <v>105</v>
          </cell>
          <cell r="D94" t="str">
            <v>3,5 - 5,5</v>
          </cell>
          <cell r="E94">
            <v>145</v>
          </cell>
          <cell r="F94">
            <v>130</v>
          </cell>
          <cell r="G94" t="str">
            <v>5,5 - 7,0</v>
          </cell>
          <cell r="H94">
            <v>170</v>
          </cell>
          <cell r="I94">
            <v>150</v>
          </cell>
          <cell r="J94" t="str">
            <v>7,0 - 8,5</v>
          </cell>
          <cell r="K94">
            <v>180</v>
          </cell>
          <cell r="L94" t="str">
            <v>&gt; 8,5</v>
          </cell>
          <cell r="M94">
            <v>195</v>
          </cell>
          <cell r="N94">
            <v>85</v>
          </cell>
          <cell r="O94">
            <v>70</v>
          </cell>
          <cell r="P94">
            <v>50</v>
          </cell>
          <cell r="Q94">
            <v>55</v>
          </cell>
          <cell r="R94">
            <v>65</v>
          </cell>
          <cell r="S94" t="str">
            <v>1)</v>
          </cell>
          <cell r="T94" t="str">
            <v>2)</v>
          </cell>
        </row>
        <row r="95">
          <cell r="A95" t="str">
            <v>Winterwicken</v>
          </cell>
          <cell r="B95" t="str">
            <v>&lt; 25</v>
          </cell>
          <cell r="C95">
            <v>105</v>
          </cell>
          <cell r="D95" t="str">
            <v>25 . 35</v>
          </cell>
          <cell r="E95">
            <v>145</v>
          </cell>
          <cell r="F95">
            <v>0</v>
          </cell>
          <cell r="G95" t="str">
            <v>35 - 45</v>
          </cell>
          <cell r="H95">
            <v>170</v>
          </cell>
          <cell r="I95">
            <v>0</v>
          </cell>
          <cell r="J95" t="str">
            <v>45 - 55</v>
          </cell>
          <cell r="K95">
            <v>180</v>
          </cell>
          <cell r="L95" t="str">
            <v>&gt; 55</v>
          </cell>
          <cell r="M95">
            <v>195</v>
          </cell>
          <cell r="N95">
            <v>100</v>
          </cell>
          <cell r="O95">
            <v>80</v>
          </cell>
          <cell r="P95">
            <v>60</v>
          </cell>
          <cell r="Q95">
            <v>65</v>
          </cell>
          <cell r="R95">
            <v>75</v>
          </cell>
          <cell r="S95" t="str">
            <v>1)</v>
          </cell>
          <cell r="T95" t="str">
            <v>2)</v>
          </cell>
        </row>
        <row r="96">
          <cell r="A96" t="str">
            <v>Zuckerrübe</v>
          </cell>
          <cell r="B96" t="str">
            <v>&lt; 45</v>
          </cell>
          <cell r="C96">
            <v>90</v>
          </cell>
          <cell r="D96" t="str">
            <v>45 - 60</v>
          </cell>
          <cell r="E96">
            <v>120</v>
          </cell>
          <cell r="F96">
            <v>110</v>
          </cell>
          <cell r="G96" t="str">
            <v>60 - 70</v>
          </cell>
          <cell r="H96">
            <v>145</v>
          </cell>
          <cell r="I96">
            <v>130</v>
          </cell>
          <cell r="J96" t="str">
            <v>70 - 80</v>
          </cell>
          <cell r="K96">
            <v>155</v>
          </cell>
          <cell r="L96" t="str">
            <v>&gt; 80</v>
          </cell>
          <cell r="M96">
            <v>165</v>
          </cell>
          <cell r="N96">
            <v>130</v>
          </cell>
          <cell r="O96">
            <v>105</v>
          </cell>
          <cell r="P96">
            <v>75</v>
          </cell>
          <cell r="Q96">
            <v>85</v>
          </cell>
          <cell r="R96">
            <v>100</v>
          </cell>
          <cell r="S96" t="str">
            <v>1)</v>
          </cell>
          <cell r="T96" t="str">
            <v>2)</v>
          </cell>
        </row>
        <row r="97">
          <cell r="A97" t="str">
            <v>Heil- und Gewürzpflanzen:</v>
          </cell>
        </row>
        <row r="98">
          <cell r="A98" t="str">
            <v>Ackerstiefmütterchen</v>
          </cell>
          <cell r="B98" t="str">
            <v>-</v>
          </cell>
          <cell r="C98">
            <v>80</v>
          </cell>
          <cell r="D98" t="str">
            <v>-</v>
          </cell>
          <cell r="E98">
            <v>80</v>
          </cell>
          <cell r="F98">
            <v>70</v>
          </cell>
          <cell r="G98" t="str">
            <v>-</v>
          </cell>
          <cell r="H98">
            <v>80</v>
          </cell>
          <cell r="I98">
            <v>70</v>
          </cell>
          <cell r="J98" t="str">
            <v>-</v>
          </cell>
          <cell r="K98">
            <v>80</v>
          </cell>
          <cell r="L98" t="str">
            <v>-</v>
          </cell>
          <cell r="M98">
            <v>80</v>
          </cell>
          <cell r="N98">
            <v>105</v>
          </cell>
          <cell r="O98">
            <v>90</v>
          </cell>
          <cell r="P98">
            <v>70</v>
          </cell>
          <cell r="Q98">
            <v>70</v>
          </cell>
          <cell r="R98">
            <v>70</v>
          </cell>
          <cell r="S98" t="str">
            <v>1)</v>
          </cell>
          <cell r="T98" t="str">
            <v>2)</v>
          </cell>
        </row>
        <row r="99">
          <cell r="A99" t="str">
            <v>Alant</v>
          </cell>
          <cell r="B99" t="str">
            <v>-</v>
          </cell>
          <cell r="C99">
            <v>140</v>
          </cell>
          <cell r="D99" t="str">
            <v>-</v>
          </cell>
          <cell r="E99">
            <v>140</v>
          </cell>
          <cell r="F99">
            <v>130</v>
          </cell>
          <cell r="G99" t="str">
            <v>-</v>
          </cell>
          <cell r="H99">
            <v>140</v>
          </cell>
          <cell r="I99">
            <v>130</v>
          </cell>
          <cell r="J99" t="str">
            <v>-</v>
          </cell>
          <cell r="K99">
            <v>140</v>
          </cell>
          <cell r="L99" t="str">
            <v>-</v>
          </cell>
          <cell r="M99">
            <v>140</v>
          </cell>
          <cell r="N99">
            <v>90</v>
          </cell>
          <cell r="O99">
            <v>75</v>
          </cell>
          <cell r="P99">
            <v>60</v>
          </cell>
          <cell r="Q99">
            <v>60</v>
          </cell>
          <cell r="R99">
            <v>60</v>
          </cell>
          <cell r="S99" t="str">
            <v>1)</v>
          </cell>
          <cell r="T99" t="str">
            <v>2)</v>
          </cell>
        </row>
        <row r="100">
          <cell r="A100" t="str">
            <v>Anis</v>
          </cell>
          <cell r="B100" t="str">
            <v>-</v>
          </cell>
          <cell r="C100">
            <v>50</v>
          </cell>
          <cell r="D100" t="str">
            <v>-</v>
          </cell>
          <cell r="E100">
            <v>50</v>
          </cell>
          <cell r="F100">
            <v>50</v>
          </cell>
          <cell r="G100" t="str">
            <v>-</v>
          </cell>
          <cell r="H100">
            <v>50</v>
          </cell>
          <cell r="I100">
            <v>50</v>
          </cell>
          <cell r="J100" t="str">
            <v>-</v>
          </cell>
          <cell r="K100">
            <v>50</v>
          </cell>
          <cell r="L100" t="str">
            <v>-</v>
          </cell>
          <cell r="M100">
            <v>50</v>
          </cell>
          <cell r="N100">
            <v>135</v>
          </cell>
          <cell r="O100">
            <v>115</v>
          </cell>
          <cell r="P100">
            <v>90</v>
          </cell>
          <cell r="Q100">
            <v>90</v>
          </cell>
          <cell r="R100">
            <v>90</v>
          </cell>
          <cell r="S100" t="str">
            <v>1)</v>
          </cell>
          <cell r="T100" t="str">
            <v>2)</v>
          </cell>
        </row>
        <row r="101">
          <cell r="A101" t="str">
            <v>Arnika (Berg-)</v>
          </cell>
          <cell r="B101" t="str">
            <v>-</v>
          </cell>
          <cell r="C101">
            <v>0</v>
          </cell>
          <cell r="D101" t="str">
            <v>-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-</v>
          </cell>
          <cell r="K101">
            <v>0</v>
          </cell>
          <cell r="L101" t="str">
            <v>-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 t="str">
            <v xml:space="preserve"> -</v>
          </cell>
          <cell r="T101" t="str">
            <v xml:space="preserve"> -</v>
          </cell>
        </row>
        <row r="102">
          <cell r="A102" t="str">
            <v>Artemisia-Arten</v>
          </cell>
          <cell r="B102" t="str">
            <v>-</v>
          </cell>
          <cell r="C102">
            <v>140</v>
          </cell>
          <cell r="D102" t="str">
            <v>-</v>
          </cell>
          <cell r="E102">
            <v>140</v>
          </cell>
          <cell r="F102">
            <v>70</v>
          </cell>
          <cell r="G102" t="str">
            <v>-</v>
          </cell>
          <cell r="H102">
            <v>140</v>
          </cell>
          <cell r="I102">
            <v>70</v>
          </cell>
          <cell r="J102" t="str">
            <v>-</v>
          </cell>
          <cell r="K102">
            <v>140</v>
          </cell>
          <cell r="L102" t="str">
            <v>-</v>
          </cell>
          <cell r="M102">
            <v>140</v>
          </cell>
          <cell r="N102">
            <v>105</v>
          </cell>
          <cell r="O102">
            <v>90</v>
          </cell>
          <cell r="P102">
            <v>70</v>
          </cell>
          <cell r="Q102">
            <v>70</v>
          </cell>
          <cell r="R102">
            <v>70</v>
          </cell>
          <cell r="S102" t="str">
            <v>1)</v>
          </cell>
          <cell r="T102" t="str">
            <v>2)</v>
          </cell>
        </row>
        <row r="103">
          <cell r="A103" t="str">
            <v>Baldrian</v>
          </cell>
          <cell r="B103" t="str">
            <v>-</v>
          </cell>
          <cell r="C103">
            <v>150</v>
          </cell>
          <cell r="D103" t="str">
            <v>-</v>
          </cell>
          <cell r="E103">
            <v>150</v>
          </cell>
          <cell r="F103">
            <v>140</v>
          </cell>
          <cell r="G103" t="str">
            <v>-</v>
          </cell>
          <cell r="H103">
            <v>150</v>
          </cell>
          <cell r="I103">
            <v>140</v>
          </cell>
          <cell r="J103" t="str">
            <v>-</v>
          </cell>
          <cell r="K103">
            <v>150</v>
          </cell>
          <cell r="L103" t="str">
            <v>-</v>
          </cell>
          <cell r="M103">
            <v>150</v>
          </cell>
          <cell r="N103">
            <v>75</v>
          </cell>
          <cell r="O103">
            <v>65</v>
          </cell>
          <cell r="P103">
            <v>50</v>
          </cell>
          <cell r="Q103">
            <v>50</v>
          </cell>
          <cell r="R103">
            <v>50</v>
          </cell>
          <cell r="S103" t="str">
            <v>1)</v>
          </cell>
          <cell r="T103" t="str">
            <v>2)</v>
          </cell>
        </row>
        <row r="104">
          <cell r="A104" t="str">
            <v xml:space="preserve">Basilikum </v>
          </cell>
          <cell r="B104" t="str">
            <v>-</v>
          </cell>
          <cell r="C104">
            <v>100</v>
          </cell>
          <cell r="D104" t="str">
            <v>-</v>
          </cell>
          <cell r="E104">
            <v>100</v>
          </cell>
          <cell r="F104">
            <v>90</v>
          </cell>
          <cell r="G104" t="str">
            <v>-</v>
          </cell>
          <cell r="H104">
            <v>100</v>
          </cell>
          <cell r="I104">
            <v>90</v>
          </cell>
          <cell r="J104" t="str">
            <v>-</v>
          </cell>
          <cell r="K104">
            <v>100</v>
          </cell>
          <cell r="L104" t="str">
            <v>-</v>
          </cell>
          <cell r="M104">
            <v>100</v>
          </cell>
          <cell r="N104">
            <v>90</v>
          </cell>
          <cell r="O104">
            <v>75</v>
          </cell>
          <cell r="P104">
            <v>60</v>
          </cell>
          <cell r="Q104">
            <v>60</v>
          </cell>
          <cell r="R104">
            <v>60</v>
          </cell>
          <cell r="S104" t="str">
            <v>1)</v>
          </cell>
          <cell r="T104" t="str">
            <v>2)</v>
          </cell>
        </row>
        <row r="105">
          <cell r="A105" t="str">
            <v>Bibernelle</v>
          </cell>
          <cell r="B105" t="str">
            <v>-</v>
          </cell>
          <cell r="C105">
            <v>150</v>
          </cell>
          <cell r="D105" t="str">
            <v>-</v>
          </cell>
          <cell r="E105">
            <v>150</v>
          </cell>
          <cell r="F105">
            <v>120</v>
          </cell>
          <cell r="G105" t="str">
            <v>-</v>
          </cell>
          <cell r="H105">
            <v>150</v>
          </cell>
          <cell r="I105">
            <v>120</v>
          </cell>
          <cell r="J105" t="str">
            <v>-</v>
          </cell>
          <cell r="K105">
            <v>150</v>
          </cell>
          <cell r="L105" t="str">
            <v>-</v>
          </cell>
          <cell r="M105">
            <v>150</v>
          </cell>
          <cell r="N105">
            <v>90</v>
          </cell>
          <cell r="O105">
            <v>75</v>
          </cell>
          <cell r="P105">
            <v>60</v>
          </cell>
          <cell r="Q105">
            <v>60</v>
          </cell>
          <cell r="R105">
            <v>60</v>
          </cell>
          <cell r="S105" t="str">
            <v>1)</v>
          </cell>
          <cell r="T105" t="str">
            <v>2)</v>
          </cell>
        </row>
        <row r="106">
          <cell r="A106" t="str">
            <v>Bockshornklee</v>
          </cell>
          <cell r="B106" t="str">
            <v>-</v>
          </cell>
          <cell r="C106">
            <v>0</v>
          </cell>
          <cell r="D106" t="str">
            <v>-</v>
          </cell>
          <cell r="E106">
            <v>0</v>
          </cell>
          <cell r="F106">
            <v>0</v>
          </cell>
          <cell r="G106" t="str">
            <v>-</v>
          </cell>
          <cell r="H106">
            <v>0</v>
          </cell>
          <cell r="I106">
            <v>0</v>
          </cell>
          <cell r="J106" t="str">
            <v>-</v>
          </cell>
          <cell r="K106">
            <v>0</v>
          </cell>
          <cell r="L106" t="str">
            <v>-</v>
          </cell>
          <cell r="M106">
            <v>0</v>
          </cell>
          <cell r="N106">
            <v>90</v>
          </cell>
          <cell r="O106">
            <v>75</v>
          </cell>
          <cell r="P106">
            <v>60</v>
          </cell>
          <cell r="Q106">
            <v>60</v>
          </cell>
          <cell r="R106">
            <v>60</v>
          </cell>
          <cell r="S106" t="str">
            <v>1)</v>
          </cell>
          <cell r="T106" t="str">
            <v>2)</v>
          </cell>
        </row>
        <row r="107">
          <cell r="A107" t="str">
            <v>Bohnenkraut</v>
          </cell>
          <cell r="B107" t="str">
            <v>-</v>
          </cell>
          <cell r="C107">
            <v>80</v>
          </cell>
          <cell r="D107" t="str">
            <v>-</v>
          </cell>
          <cell r="E107">
            <v>80</v>
          </cell>
          <cell r="F107">
            <v>70</v>
          </cell>
          <cell r="G107" t="str">
            <v>-</v>
          </cell>
          <cell r="H107">
            <v>80</v>
          </cell>
          <cell r="I107">
            <v>70</v>
          </cell>
          <cell r="J107" t="str">
            <v>-</v>
          </cell>
          <cell r="K107">
            <v>80</v>
          </cell>
          <cell r="L107" t="str">
            <v>-</v>
          </cell>
          <cell r="M107">
            <v>80</v>
          </cell>
          <cell r="N107">
            <v>90</v>
          </cell>
          <cell r="O107">
            <v>75</v>
          </cell>
          <cell r="P107">
            <v>60</v>
          </cell>
          <cell r="Q107">
            <v>60</v>
          </cell>
          <cell r="R107">
            <v>60</v>
          </cell>
          <cell r="S107" t="str">
            <v>1)</v>
          </cell>
          <cell r="T107" t="str">
            <v>2)</v>
          </cell>
        </row>
        <row r="108">
          <cell r="A108" t="str">
            <v>Borretsch</v>
          </cell>
          <cell r="B108" t="str">
            <v>-</v>
          </cell>
          <cell r="C108">
            <v>120</v>
          </cell>
          <cell r="D108" t="str">
            <v>-</v>
          </cell>
          <cell r="E108">
            <v>120</v>
          </cell>
          <cell r="F108">
            <v>110</v>
          </cell>
          <cell r="G108" t="str">
            <v>-</v>
          </cell>
          <cell r="H108">
            <v>120</v>
          </cell>
          <cell r="I108">
            <v>110</v>
          </cell>
          <cell r="J108" t="str">
            <v>-</v>
          </cell>
          <cell r="K108">
            <v>120</v>
          </cell>
          <cell r="L108" t="str">
            <v>-</v>
          </cell>
          <cell r="M108">
            <v>120</v>
          </cell>
          <cell r="N108">
            <v>60</v>
          </cell>
          <cell r="O108">
            <v>50</v>
          </cell>
          <cell r="P108">
            <v>40</v>
          </cell>
          <cell r="Q108">
            <v>40</v>
          </cell>
          <cell r="R108">
            <v>40</v>
          </cell>
          <cell r="S108" t="str">
            <v>1)</v>
          </cell>
          <cell r="T108" t="str">
            <v>2)</v>
          </cell>
        </row>
        <row r="109">
          <cell r="A109" t="str">
            <v>Brennnessel</v>
          </cell>
          <cell r="B109" t="str">
            <v>-</v>
          </cell>
          <cell r="C109">
            <v>200</v>
          </cell>
          <cell r="D109" t="str">
            <v>-</v>
          </cell>
          <cell r="E109">
            <v>200</v>
          </cell>
          <cell r="F109">
            <v>150</v>
          </cell>
          <cell r="G109" t="str">
            <v>-</v>
          </cell>
          <cell r="H109">
            <v>200</v>
          </cell>
          <cell r="I109">
            <v>150</v>
          </cell>
          <cell r="J109" t="str">
            <v>-</v>
          </cell>
          <cell r="K109">
            <v>200</v>
          </cell>
          <cell r="L109" t="str">
            <v>-</v>
          </cell>
          <cell r="M109">
            <v>200</v>
          </cell>
          <cell r="N109">
            <v>90</v>
          </cell>
          <cell r="O109">
            <v>75</v>
          </cell>
          <cell r="P109">
            <v>60</v>
          </cell>
          <cell r="Q109">
            <v>60</v>
          </cell>
          <cell r="R109">
            <v>60</v>
          </cell>
          <cell r="S109" t="str">
            <v>1)</v>
          </cell>
          <cell r="T109" t="str">
            <v>2)</v>
          </cell>
        </row>
        <row r="110">
          <cell r="A110" t="str">
            <v>Eibisch</v>
          </cell>
          <cell r="B110" t="str">
            <v>-</v>
          </cell>
          <cell r="C110">
            <v>140</v>
          </cell>
          <cell r="D110" t="str">
            <v>-</v>
          </cell>
          <cell r="E110">
            <v>140</v>
          </cell>
          <cell r="F110">
            <v>130</v>
          </cell>
          <cell r="G110" t="str">
            <v>-</v>
          </cell>
          <cell r="H110">
            <v>140</v>
          </cell>
          <cell r="I110">
            <v>130</v>
          </cell>
          <cell r="J110" t="str">
            <v>-</v>
          </cell>
          <cell r="K110">
            <v>140</v>
          </cell>
          <cell r="L110" t="str">
            <v>-</v>
          </cell>
          <cell r="M110">
            <v>140</v>
          </cell>
          <cell r="N110">
            <v>120</v>
          </cell>
          <cell r="O110">
            <v>100</v>
          </cell>
          <cell r="P110">
            <v>80</v>
          </cell>
          <cell r="Q110">
            <v>80</v>
          </cell>
          <cell r="R110">
            <v>80</v>
          </cell>
          <cell r="S110" t="str">
            <v>1)</v>
          </cell>
          <cell r="T110" t="str">
            <v>2)</v>
          </cell>
        </row>
        <row r="111">
          <cell r="A111" t="str">
            <v>Engelwurz</v>
          </cell>
          <cell r="B111" t="str">
            <v>-</v>
          </cell>
          <cell r="C111">
            <v>130</v>
          </cell>
          <cell r="D111" t="str">
            <v>-</v>
          </cell>
          <cell r="E111">
            <v>130</v>
          </cell>
          <cell r="F111">
            <v>100</v>
          </cell>
          <cell r="G111" t="str">
            <v>-</v>
          </cell>
          <cell r="H111">
            <v>130</v>
          </cell>
          <cell r="I111">
            <v>100</v>
          </cell>
          <cell r="J111" t="str">
            <v>-</v>
          </cell>
          <cell r="K111">
            <v>130</v>
          </cell>
          <cell r="L111" t="str">
            <v>-</v>
          </cell>
          <cell r="M111">
            <v>130</v>
          </cell>
          <cell r="N111">
            <v>105</v>
          </cell>
          <cell r="O111">
            <v>90</v>
          </cell>
          <cell r="P111">
            <v>70</v>
          </cell>
          <cell r="Q111">
            <v>70</v>
          </cell>
          <cell r="R111">
            <v>70</v>
          </cell>
          <cell r="S111" t="str">
            <v>1)</v>
          </cell>
          <cell r="T111" t="str">
            <v>2)</v>
          </cell>
        </row>
        <row r="112">
          <cell r="A112" t="str">
            <v>Fingerhut</v>
          </cell>
          <cell r="B112" t="str">
            <v>-</v>
          </cell>
          <cell r="C112">
            <v>120</v>
          </cell>
          <cell r="D112" t="str">
            <v>-</v>
          </cell>
          <cell r="E112">
            <v>120</v>
          </cell>
          <cell r="F112">
            <v>100</v>
          </cell>
          <cell r="G112" t="str">
            <v>-</v>
          </cell>
          <cell r="H112">
            <v>120</v>
          </cell>
          <cell r="I112">
            <v>100</v>
          </cell>
          <cell r="J112" t="str">
            <v>-</v>
          </cell>
          <cell r="K112">
            <v>120</v>
          </cell>
          <cell r="L112" t="str">
            <v>-</v>
          </cell>
          <cell r="M112">
            <v>120</v>
          </cell>
          <cell r="N112">
            <v>105</v>
          </cell>
          <cell r="O112">
            <v>90</v>
          </cell>
          <cell r="P112">
            <v>70</v>
          </cell>
          <cell r="Q112">
            <v>70</v>
          </cell>
          <cell r="R112">
            <v>70</v>
          </cell>
          <cell r="S112" t="str">
            <v>1)</v>
          </cell>
          <cell r="T112" t="str">
            <v>2)</v>
          </cell>
        </row>
        <row r="113">
          <cell r="A113" t="str">
            <v>Flohsamen</v>
          </cell>
          <cell r="B113" t="str">
            <v>-</v>
          </cell>
          <cell r="C113">
            <v>0</v>
          </cell>
          <cell r="D113" t="str">
            <v>-</v>
          </cell>
          <cell r="E113">
            <v>0</v>
          </cell>
          <cell r="F113">
            <v>0</v>
          </cell>
          <cell r="G113" t="str">
            <v>-</v>
          </cell>
          <cell r="H113">
            <v>0</v>
          </cell>
          <cell r="I113">
            <v>0</v>
          </cell>
          <cell r="J113" t="str">
            <v>-</v>
          </cell>
          <cell r="K113">
            <v>0</v>
          </cell>
          <cell r="L113" t="str">
            <v>-</v>
          </cell>
          <cell r="M113">
            <v>0</v>
          </cell>
          <cell r="N113" t="str">
            <v>manuelle Eingabe erforderlich</v>
          </cell>
        </row>
        <row r="114">
          <cell r="A114" t="str">
            <v>Gelber Enzian 1. Jahr</v>
          </cell>
          <cell r="B114" t="str">
            <v>-</v>
          </cell>
          <cell r="C114">
            <v>0</v>
          </cell>
          <cell r="D114" t="str">
            <v>-</v>
          </cell>
          <cell r="E114">
            <v>0</v>
          </cell>
          <cell r="F114">
            <v>0</v>
          </cell>
          <cell r="G114" t="str">
            <v>-</v>
          </cell>
          <cell r="H114">
            <v>0</v>
          </cell>
          <cell r="I114">
            <v>0</v>
          </cell>
          <cell r="J114" t="str">
            <v>-</v>
          </cell>
          <cell r="K114">
            <v>0</v>
          </cell>
          <cell r="L114" t="str">
            <v>-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 -</v>
          </cell>
          <cell r="T114" t="str">
            <v xml:space="preserve"> -</v>
          </cell>
        </row>
        <row r="115">
          <cell r="A115" t="str">
            <v>Gelber Enzian 2. Jahr</v>
          </cell>
          <cell r="B115" t="str">
            <v>-</v>
          </cell>
          <cell r="C115">
            <v>60</v>
          </cell>
          <cell r="D115" t="str">
            <v>-</v>
          </cell>
          <cell r="E115">
            <v>60</v>
          </cell>
          <cell r="F115">
            <v>60</v>
          </cell>
          <cell r="G115" t="str">
            <v>-</v>
          </cell>
          <cell r="H115">
            <v>60</v>
          </cell>
          <cell r="I115">
            <v>60</v>
          </cell>
          <cell r="J115" t="str">
            <v>-</v>
          </cell>
          <cell r="K115">
            <v>60</v>
          </cell>
          <cell r="L115" t="str">
            <v>-</v>
          </cell>
          <cell r="M115">
            <v>60</v>
          </cell>
          <cell r="N115">
            <v>90</v>
          </cell>
          <cell r="O115">
            <v>75</v>
          </cell>
          <cell r="P115">
            <v>60</v>
          </cell>
          <cell r="Q115">
            <v>60</v>
          </cell>
          <cell r="R115">
            <v>60</v>
          </cell>
          <cell r="S115" t="str">
            <v>1)</v>
          </cell>
          <cell r="T115" t="str">
            <v>2)</v>
          </cell>
        </row>
        <row r="116">
          <cell r="A116" t="str">
            <v>Gelber Enzian 3. Jahr</v>
          </cell>
          <cell r="B116" t="str">
            <v>-</v>
          </cell>
          <cell r="C116">
            <v>120</v>
          </cell>
          <cell r="D116" t="str">
            <v>-</v>
          </cell>
          <cell r="E116">
            <v>120</v>
          </cell>
          <cell r="F116">
            <v>120</v>
          </cell>
          <cell r="G116" t="str">
            <v>-</v>
          </cell>
          <cell r="H116">
            <v>120</v>
          </cell>
          <cell r="I116">
            <v>120</v>
          </cell>
          <cell r="J116" t="str">
            <v>-</v>
          </cell>
          <cell r="K116">
            <v>120</v>
          </cell>
          <cell r="L116" t="str">
            <v>-</v>
          </cell>
          <cell r="M116">
            <v>120</v>
          </cell>
          <cell r="N116">
            <v>180</v>
          </cell>
          <cell r="O116">
            <v>150</v>
          </cell>
          <cell r="P116">
            <v>120</v>
          </cell>
          <cell r="Q116">
            <v>120</v>
          </cell>
          <cell r="R116">
            <v>120</v>
          </cell>
          <cell r="S116" t="str">
            <v>1)</v>
          </cell>
          <cell r="T116" t="str">
            <v>2)</v>
          </cell>
        </row>
        <row r="117">
          <cell r="A117" t="str">
            <v>Gewürzfenchel</v>
          </cell>
          <cell r="B117" t="str">
            <v>-</v>
          </cell>
          <cell r="C117">
            <v>120</v>
          </cell>
          <cell r="D117" t="str">
            <v>-</v>
          </cell>
          <cell r="E117">
            <v>120</v>
          </cell>
          <cell r="F117">
            <v>80</v>
          </cell>
          <cell r="G117" t="str">
            <v>-</v>
          </cell>
          <cell r="H117">
            <v>120</v>
          </cell>
          <cell r="I117">
            <v>80</v>
          </cell>
          <cell r="J117" t="str">
            <v>-</v>
          </cell>
          <cell r="K117">
            <v>120</v>
          </cell>
          <cell r="L117" t="str">
            <v>-</v>
          </cell>
          <cell r="M117">
            <v>120</v>
          </cell>
          <cell r="N117">
            <v>120</v>
          </cell>
          <cell r="O117">
            <v>100</v>
          </cell>
          <cell r="P117">
            <v>80</v>
          </cell>
          <cell r="Q117">
            <v>80</v>
          </cell>
          <cell r="R117">
            <v>80</v>
          </cell>
          <cell r="S117" t="str">
            <v>1)</v>
          </cell>
          <cell r="T117" t="str">
            <v>2)</v>
          </cell>
        </row>
        <row r="118">
          <cell r="A118" t="str">
            <v>Ginseng</v>
          </cell>
          <cell r="B118" t="str">
            <v>-</v>
          </cell>
          <cell r="C118">
            <v>70</v>
          </cell>
          <cell r="D118" t="str">
            <v>-</v>
          </cell>
          <cell r="E118">
            <v>70</v>
          </cell>
          <cell r="F118">
            <v>60</v>
          </cell>
          <cell r="G118" t="str">
            <v>-</v>
          </cell>
          <cell r="H118">
            <v>70</v>
          </cell>
          <cell r="I118">
            <v>60</v>
          </cell>
          <cell r="J118" t="str">
            <v>-</v>
          </cell>
          <cell r="K118">
            <v>70</v>
          </cell>
          <cell r="L118" t="str">
            <v>-</v>
          </cell>
          <cell r="M118">
            <v>70</v>
          </cell>
          <cell r="N118">
            <v>135</v>
          </cell>
          <cell r="O118">
            <v>115</v>
          </cell>
          <cell r="P118">
            <v>90</v>
          </cell>
          <cell r="Q118">
            <v>90</v>
          </cell>
          <cell r="R118">
            <v>90</v>
          </cell>
          <cell r="S118" t="str">
            <v>1)</v>
          </cell>
          <cell r="T118" t="str">
            <v>2)</v>
          </cell>
        </row>
        <row r="119">
          <cell r="A119" t="str">
            <v>Goldmelisse</v>
          </cell>
          <cell r="B119" t="str">
            <v>-</v>
          </cell>
          <cell r="C119">
            <v>180</v>
          </cell>
          <cell r="D119" t="str">
            <v>-</v>
          </cell>
          <cell r="E119">
            <v>180</v>
          </cell>
          <cell r="F119">
            <v>140</v>
          </cell>
          <cell r="G119" t="str">
            <v>-</v>
          </cell>
          <cell r="H119">
            <v>180</v>
          </cell>
          <cell r="I119">
            <v>140</v>
          </cell>
          <cell r="J119" t="str">
            <v>-</v>
          </cell>
          <cell r="K119">
            <v>180</v>
          </cell>
          <cell r="L119" t="str">
            <v>-</v>
          </cell>
          <cell r="M119">
            <v>180</v>
          </cell>
          <cell r="N119">
            <v>105</v>
          </cell>
          <cell r="O119">
            <v>90</v>
          </cell>
          <cell r="P119">
            <v>70</v>
          </cell>
          <cell r="Q119">
            <v>70</v>
          </cell>
          <cell r="R119">
            <v>70</v>
          </cell>
          <cell r="S119" t="str">
            <v>1)</v>
          </cell>
          <cell r="T119" t="str">
            <v>2)</v>
          </cell>
        </row>
        <row r="120">
          <cell r="A120" t="str">
            <v>Johanniskraut</v>
          </cell>
          <cell r="B120" t="str">
            <v>-</v>
          </cell>
          <cell r="C120">
            <v>120</v>
          </cell>
          <cell r="D120" t="str">
            <v>-</v>
          </cell>
          <cell r="E120">
            <v>120</v>
          </cell>
          <cell r="F120">
            <v>100</v>
          </cell>
          <cell r="G120" t="str">
            <v>-</v>
          </cell>
          <cell r="H120">
            <v>120</v>
          </cell>
          <cell r="I120">
            <v>100</v>
          </cell>
          <cell r="J120" t="str">
            <v>-</v>
          </cell>
          <cell r="K120">
            <v>120</v>
          </cell>
          <cell r="L120" t="str">
            <v>-</v>
          </cell>
          <cell r="M120">
            <v>120</v>
          </cell>
          <cell r="N120">
            <v>120</v>
          </cell>
          <cell r="O120">
            <v>100</v>
          </cell>
          <cell r="P120">
            <v>80</v>
          </cell>
          <cell r="Q120">
            <v>80</v>
          </cell>
          <cell r="R120">
            <v>80</v>
          </cell>
          <cell r="S120" t="str">
            <v>1)</v>
          </cell>
          <cell r="T120" t="str">
            <v>2)</v>
          </cell>
        </row>
        <row r="121">
          <cell r="A121" t="str">
            <v>Kamille</v>
          </cell>
          <cell r="B121" t="str">
            <v>-</v>
          </cell>
          <cell r="C121">
            <v>50</v>
          </cell>
          <cell r="D121" t="str">
            <v>-</v>
          </cell>
          <cell r="E121">
            <v>50</v>
          </cell>
          <cell r="F121">
            <v>40</v>
          </cell>
          <cell r="G121" t="str">
            <v>-</v>
          </cell>
          <cell r="H121">
            <v>50</v>
          </cell>
          <cell r="I121">
            <v>40</v>
          </cell>
          <cell r="J121" t="str">
            <v>-</v>
          </cell>
          <cell r="K121">
            <v>50</v>
          </cell>
          <cell r="L121" t="str">
            <v>-</v>
          </cell>
          <cell r="M121">
            <v>50</v>
          </cell>
          <cell r="N121">
            <v>75</v>
          </cell>
          <cell r="O121">
            <v>65</v>
          </cell>
          <cell r="P121">
            <v>50</v>
          </cell>
          <cell r="Q121">
            <v>50</v>
          </cell>
          <cell r="R121">
            <v>50</v>
          </cell>
          <cell r="S121" t="str">
            <v>1)</v>
          </cell>
          <cell r="T121" t="str">
            <v>2)</v>
          </cell>
        </row>
        <row r="122">
          <cell r="A122" t="str">
            <v>Klatschmohn</v>
          </cell>
          <cell r="B122" t="str">
            <v>-</v>
          </cell>
          <cell r="C122">
            <v>80</v>
          </cell>
          <cell r="D122" t="str">
            <v>-</v>
          </cell>
          <cell r="E122">
            <v>80</v>
          </cell>
          <cell r="F122">
            <v>70</v>
          </cell>
          <cell r="G122" t="str">
            <v>-</v>
          </cell>
          <cell r="H122">
            <v>80</v>
          </cell>
          <cell r="I122">
            <v>70</v>
          </cell>
          <cell r="J122" t="str">
            <v>-</v>
          </cell>
          <cell r="K122">
            <v>80</v>
          </cell>
          <cell r="L122" t="str">
            <v>-</v>
          </cell>
          <cell r="M122">
            <v>80</v>
          </cell>
          <cell r="N122">
            <v>120</v>
          </cell>
          <cell r="O122">
            <v>100</v>
          </cell>
          <cell r="P122">
            <v>80</v>
          </cell>
          <cell r="Q122">
            <v>80</v>
          </cell>
          <cell r="R122">
            <v>80</v>
          </cell>
          <cell r="S122" t="str">
            <v>1)</v>
          </cell>
          <cell r="T122" t="str">
            <v>2)</v>
          </cell>
        </row>
        <row r="123">
          <cell r="A123" t="str">
            <v>Königskerze</v>
          </cell>
          <cell r="B123" t="str">
            <v>-</v>
          </cell>
          <cell r="C123">
            <v>60</v>
          </cell>
          <cell r="D123" t="str">
            <v>-</v>
          </cell>
          <cell r="E123">
            <v>60</v>
          </cell>
          <cell r="F123">
            <v>50</v>
          </cell>
          <cell r="G123" t="str">
            <v>-</v>
          </cell>
          <cell r="H123">
            <v>60</v>
          </cell>
          <cell r="I123">
            <v>50</v>
          </cell>
          <cell r="J123" t="str">
            <v>-</v>
          </cell>
          <cell r="K123">
            <v>60</v>
          </cell>
          <cell r="L123" t="str">
            <v>-</v>
          </cell>
          <cell r="M123">
            <v>60</v>
          </cell>
          <cell r="N123">
            <v>75</v>
          </cell>
          <cell r="O123">
            <v>65</v>
          </cell>
          <cell r="P123">
            <v>50</v>
          </cell>
          <cell r="Q123">
            <v>50</v>
          </cell>
          <cell r="R123">
            <v>50</v>
          </cell>
          <cell r="S123" t="str">
            <v>1)</v>
          </cell>
          <cell r="T123" t="str">
            <v>2)</v>
          </cell>
        </row>
        <row r="124">
          <cell r="A124" t="str">
            <v>Koriander</v>
          </cell>
          <cell r="B124" t="str">
            <v>-</v>
          </cell>
          <cell r="C124">
            <v>90</v>
          </cell>
          <cell r="D124" t="str">
            <v>-</v>
          </cell>
          <cell r="E124">
            <v>90</v>
          </cell>
          <cell r="F124">
            <v>50</v>
          </cell>
          <cell r="G124" t="str">
            <v>-</v>
          </cell>
          <cell r="H124">
            <v>90</v>
          </cell>
          <cell r="I124">
            <v>50</v>
          </cell>
          <cell r="J124" t="str">
            <v>-</v>
          </cell>
          <cell r="K124">
            <v>90</v>
          </cell>
          <cell r="L124" t="str">
            <v>-</v>
          </cell>
          <cell r="M124">
            <v>90</v>
          </cell>
          <cell r="N124">
            <v>90</v>
          </cell>
          <cell r="O124">
            <v>75</v>
          </cell>
          <cell r="P124">
            <v>60</v>
          </cell>
          <cell r="Q124">
            <v>60</v>
          </cell>
          <cell r="R124">
            <v>60</v>
          </cell>
          <cell r="S124" t="str">
            <v>1)</v>
          </cell>
          <cell r="T124" t="str">
            <v>2)</v>
          </cell>
        </row>
        <row r="125">
          <cell r="A125" t="str">
            <v>Kornblume</v>
          </cell>
          <cell r="B125" t="str">
            <v>-</v>
          </cell>
          <cell r="C125">
            <v>60</v>
          </cell>
          <cell r="D125" t="str">
            <v>-</v>
          </cell>
          <cell r="E125">
            <v>60</v>
          </cell>
          <cell r="F125">
            <v>50</v>
          </cell>
          <cell r="G125" t="str">
            <v>-</v>
          </cell>
          <cell r="H125">
            <v>60</v>
          </cell>
          <cell r="I125">
            <v>50</v>
          </cell>
          <cell r="J125" t="str">
            <v>-</v>
          </cell>
          <cell r="K125">
            <v>60</v>
          </cell>
          <cell r="L125" t="str">
            <v>-</v>
          </cell>
          <cell r="M125">
            <v>60</v>
          </cell>
          <cell r="N125">
            <v>75</v>
          </cell>
          <cell r="O125">
            <v>65</v>
          </cell>
          <cell r="P125">
            <v>50</v>
          </cell>
          <cell r="Q125">
            <v>50</v>
          </cell>
          <cell r="R125">
            <v>50</v>
          </cell>
          <cell r="S125" t="str">
            <v>1)</v>
          </cell>
          <cell r="T125" t="str">
            <v>2)</v>
          </cell>
        </row>
        <row r="126">
          <cell r="A126" t="str">
            <v>Lavendel</v>
          </cell>
          <cell r="B126" t="str">
            <v>-</v>
          </cell>
          <cell r="C126">
            <v>70</v>
          </cell>
          <cell r="D126" t="str">
            <v>-</v>
          </cell>
          <cell r="E126">
            <v>70</v>
          </cell>
          <cell r="F126">
            <v>60</v>
          </cell>
          <cell r="G126" t="str">
            <v>-</v>
          </cell>
          <cell r="H126">
            <v>70</v>
          </cell>
          <cell r="I126">
            <v>60</v>
          </cell>
          <cell r="J126" t="str">
            <v>-</v>
          </cell>
          <cell r="K126">
            <v>70</v>
          </cell>
          <cell r="L126" t="str">
            <v>-</v>
          </cell>
          <cell r="M126">
            <v>70</v>
          </cell>
          <cell r="N126">
            <v>90</v>
          </cell>
          <cell r="O126">
            <v>75</v>
          </cell>
          <cell r="P126">
            <v>60</v>
          </cell>
          <cell r="Q126">
            <v>60</v>
          </cell>
          <cell r="R126">
            <v>60</v>
          </cell>
          <cell r="S126" t="str">
            <v>1)</v>
          </cell>
          <cell r="T126" t="str">
            <v>2)</v>
          </cell>
        </row>
        <row r="127">
          <cell r="A127" t="str">
            <v>Liebstöckel</v>
          </cell>
          <cell r="B127" t="str">
            <v>-</v>
          </cell>
          <cell r="C127">
            <v>170</v>
          </cell>
          <cell r="D127" t="str">
            <v>-</v>
          </cell>
          <cell r="E127">
            <v>170</v>
          </cell>
          <cell r="F127">
            <v>150</v>
          </cell>
          <cell r="G127" t="str">
            <v>-</v>
          </cell>
          <cell r="H127">
            <v>170</v>
          </cell>
          <cell r="I127">
            <v>150</v>
          </cell>
          <cell r="J127" t="str">
            <v>-</v>
          </cell>
          <cell r="K127">
            <v>170</v>
          </cell>
          <cell r="L127" t="str">
            <v>-</v>
          </cell>
          <cell r="M127">
            <v>170</v>
          </cell>
          <cell r="N127">
            <v>105</v>
          </cell>
          <cell r="O127">
            <v>90</v>
          </cell>
          <cell r="P127">
            <v>70</v>
          </cell>
          <cell r="Q127">
            <v>70</v>
          </cell>
          <cell r="R127">
            <v>70</v>
          </cell>
          <cell r="S127" t="str">
            <v>1)</v>
          </cell>
          <cell r="T127" t="str">
            <v>2)</v>
          </cell>
        </row>
        <row r="128">
          <cell r="A128" t="str">
            <v>Majoran</v>
          </cell>
          <cell r="B128" t="str">
            <v>-</v>
          </cell>
          <cell r="C128">
            <v>150</v>
          </cell>
          <cell r="D128" t="str">
            <v>-</v>
          </cell>
          <cell r="E128">
            <v>150</v>
          </cell>
          <cell r="F128">
            <v>90</v>
          </cell>
          <cell r="G128" t="str">
            <v>-</v>
          </cell>
          <cell r="H128">
            <v>150</v>
          </cell>
          <cell r="I128">
            <v>123</v>
          </cell>
          <cell r="J128" t="str">
            <v>-</v>
          </cell>
          <cell r="K128">
            <v>150</v>
          </cell>
          <cell r="L128" t="str">
            <v>-</v>
          </cell>
          <cell r="M128">
            <v>150</v>
          </cell>
          <cell r="N128">
            <v>75</v>
          </cell>
          <cell r="O128">
            <v>65</v>
          </cell>
          <cell r="P128">
            <v>50</v>
          </cell>
          <cell r="Q128">
            <v>50</v>
          </cell>
          <cell r="R128">
            <v>50</v>
          </cell>
          <cell r="S128" t="str">
            <v>1)</v>
          </cell>
          <cell r="T128" t="str">
            <v>2)</v>
          </cell>
        </row>
        <row r="129">
          <cell r="A129" t="str">
            <v xml:space="preserve">Malve (incl. Stockmalve) </v>
          </cell>
          <cell r="B129" t="str">
            <v>-</v>
          </cell>
          <cell r="C129">
            <v>150</v>
          </cell>
          <cell r="D129" t="str">
            <v>-</v>
          </cell>
          <cell r="E129">
            <v>150</v>
          </cell>
          <cell r="F129">
            <v>140</v>
          </cell>
          <cell r="G129" t="str">
            <v>-</v>
          </cell>
          <cell r="H129">
            <v>150</v>
          </cell>
          <cell r="I129">
            <v>140</v>
          </cell>
          <cell r="J129" t="str">
            <v>-</v>
          </cell>
          <cell r="K129">
            <v>150</v>
          </cell>
          <cell r="L129" t="str">
            <v>-</v>
          </cell>
          <cell r="M129">
            <v>150</v>
          </cell>
          <cell r="N129">
            <v>120</v>
          </cell>
          <cell r="O129">
            <v>100</v>
          </cell>
          <cell r="P129">
            <v>80</v>
          </cell>
          <cell r="Q129">
            <v>80</v>
          </cell>
          <cell r="R129">
            <v>80</v>
          </cell>
          <cell r="S129" t="str">
            <v>1)</v>
          </cell>
          <cell r="T129" t="str">
            <v>2)</v>
          </cell>
        </row>
        <row r="130">
          <cell r="A130" t="str">
            <v>Maralwurzel</v>
          </cell>
          <cell r="B130" t="str">
            <v>-</v>
          </cell>
          <cell r="C130">
            <v>100</v>
          </cell>
          <cell r="D130" t="str">
            <v>-</v>
          </cell>
          <cell r="E130">
            <v>100</v>
          </cell>
          <cell r="F130">
            <v>100</v>
          </cell>
          <cell r="G130" t="str">
            <v>-</v>
          </cell>
          <cell r="H130">
            <v>100</v>
          </cell>
          <cell r="I130">
            <v>100</v>
          </cell>
          <cell r="J130" t="str">
            <v>-</v>
          </cell>
          <cell r="K130">
            <v>100</v>
          </cell>
          <cell r="L130" t="str">
            <v>-</v>
          </cell>
          <cell r="M130">
            <v>100</v>
          </cell>
          <cell r="N130">
            <v>65</v>
          </cell>
          <cell r="O130">
            <v>55</v>
          </cell>
          <cell r="P130">
            <v>42</v>
          </cell>
          <cell r="Q130">
            <v>42</v>
          </cell>
          <cell r="R130">
            <v>42</v>
          </cell>
          <cell r="S130" t="str">
            <v>1)</v>
          </cell>
          <cell r="T130" t="str">
            <v>2)</v>
          </cell>
        </row>
        <row r="131">
          <cell r="A131" t="str">
            <v>Minze</v>
          </cell>
          <cell r="B131" t="str">
            <v>-</v>
          </cell>
          <cell r="C131">
            <v>150</v>
          </cell>
          <cell r="D131" t="str">
            <v>-</v>
          </cell>
          <cell r="E131">
            <v>150</v>
          </cell>
          <cell r="F131">
            <v>120</v>
          </cell>
          <cell r="G131" t="str">
            <v>-</v>
          </cell>
          <cell r="H131">
            <v>150</v>
          </cell>
          <cell r="I131">
            <v>120</v>
          </cell>
          <cell r="J131" t="str">
            <v>-</v>
          </cell>
          <cell r="K131">
            <v>150</v>
          </cell>
          <cell r="L131" t="str">
            <v>-</v>
          </cell>
          <cell r="M131">
            <v>150</v>
          </cell>
          <cell r="N131">
            <v>85</v>
          </cell>
          <cell r="O131">
            <v>70</v>
          </cell>
          <cell r="P131">
            <v>55</v>
          </cell>
          <cell r="Q131">
            <v>55</v>
          </cell>
          <cell r="R131">
            <v>55</v>
          </cell>
          <cell r="S131" t="str">
            <v>1)</v>
          </cell>
          <cell r="T131" t="str">
            <v>2)</v>
          </cell>
        </row>
        <row r="132">
          <cell r="A132" t="str">
            <v>Mutterkraut</v>
          </cell>
          <cell r="B132" t="str">
            <v>-</v>
          </cell>
          <cell r="C132">
            <v>60</v>
          </cell>
          <cell r="D132" t="str">
            <v>-</v>
          </cell>
          <cell r="E132">
            <v>60</v>
          </cell>
          <cell r="F132">
            <v>50</v>
          </cell>
          <cell r="G132" t="str">
            <v>-</v>
          </cell>
          <cell r="H132">
            <v>60</v>
          </cell>
          <cell r="I132">
            <v>50</v>
          </cell>
          <cell r="J132" t="str">
            <v>-</v>
          </cell>
          <cell r="K132">
            <v>60</v>
          </cell>
          <cell r="L132" t="str">
            <v>-</v>
          </cell>
          <cell r="M132">
            <v>60</v>
          </cell>
          <cell r="N132" t="str">
            <v>manuelle Eingabe erforderlich</v>
          </cell>
        </row>
        <row r="133">
          <cell r="A133" t="str">
            <v>Nachtkerze</v>
          </cell>
          <cell r="B133" t="str">
            <v>-</v>
          </cell>
          <cell r="C133">
            <v>90</v>
          </cell>
          <cell r="D133" t="str">
            <v>-</v>
          </cell>
          <cell r="E133">
            <v>90</v>
          </cell>
          <cell r="F133">
            <v>80</v>
          </cell>
          <cell r="G133" t="str">
            <v>-</v>
          </cell>
          <cell r="H133">
            <v>90</v>
          </cell>
          <cell r="I133">
            <v>80</v>
          </cell>
          <cell r="J133" t="str">
            <v>-</v>
          </cell>
          <cell r="K133">
            <v>90</v>
          </cell>
          <cell r="L133" t="str">
            <v>-</v>
          </cell>
          <cell r="M133">
            <v>90</v>
          </cell>
          <cell r="N133" t="str">
            <v>manuelle Eingabe erforderlich</v>
          </cell>
        </row>
        <row r="134">
          <cell r="A134" t="str">
            <v>Öllein mit ÖPUL-Code "HAS"</v>
          </cell>
          <cell r="B134" t="str">
            <v>&lt; 1,5</v>
          </cell>
          <cell r="C134">
            <v>50</v>
          </cell>
          <cell r="D134" t="str">
            <v>1,5 - 5,0</v>
          </cell>
          <cell r="E134">
            <v>50</v>
          </cell>
          <cell r="F134">
            <v>40</v>
          </cell>
          <cell r="G134" t="str">
            <v>2,0 - 2,5</v>
          </cell>
          <cell r="H134">
            <v>50</v>
          </cell>
          <cell r="I134">
            <v>40</v>
          </cell>
          <cell r="J134" t="str">
            <v>2,5 - 3,0</v>
          </cell>
          <cell r="K134">
            <v>50</v>
          </cell>
          <cell r="L134" t="str">
            <v>&gt; 3,0</v>
          </cell>
          <cell r="M134">
            <v>50</v>
          </cell>
          <cell r="N134">
            <v>85</v>
          </cell>
          <cell r="O134">
            <v>70</v>
          </cell>
          <cell r="P134">
            <v>50</v>
          </cell>
          <cell r="Q134">
            <v>55</v>
          </cell>
          <cell r="R134">
            <v>65</v>
          </cell>
          <cell r="S134" t="str">
            <v>1)</v>
          </cell>
          <cell r="T134" t="str">
            <v>2)</v>
          </cell>
        </row>
        <row r="135">
          <cell r="A135" t="str">
            <v>Oregano</v>
          </cell>
          <cell r="B135" t="str">
            <v>-</v>
          </cell>
          <cell r="C135">
            <v>100</v>
          </cell>
          <cell r="D135" t="str">
            <v>-</v>
          </cell>
          <cell r="E135">
            <v>100</v>
          </cell>
          <cell r="F135">
            <v>90</v>
          </cell>
          <cell r="G135" t="str">
            <v>-</v>
          </cell>
          <cell r="H135">
            <v>100</v>
          </cell>
          <cell r="I135">
            <v>90</v>
          </cell>
          <cell r="J135" t="str">
            <v>-</v>
          </cell>
          <cell r="K135">
            <v>100</v>
          </cell>
          <cell r="L135" t="str">
            <v>-</v>
          </cell>
          <cell r="M135">
            <v>100</v>
          </cell>
          <cell r="N135">
            <v>90</v>
          </cell>
          <cell r="O135">
            <v>75</v>
          </cell>
          <cell r="P135">
            <v>60</v>
          </cell>
          <cell r="Q135">
            <v>60</v>
          </cell>
          <cell r="R135">
            <v>60</v>
          </cell>
          <cell r="S135" t="str">
            <v>1)</v>
          </cell>
          <cell r="T135" t="str">
            <v>2)</v>
          </cell>
        </row>
        <row r="136">
          <cell r="A136" t="str">
            <v>Rainfarn</v>
          </cell>
          <cell r="B136" t="str">
            <v>-</v>
          </cell>
          <cell r="C136">
            <v>60</v>
          </cell>
          <cell r="D136" t="str">
            <v>-</v>
          </cell>
          <cell r="E136">
            <v>60</v>
          </cell>
          <cell r="F136">
            <v>50</v>
          </cell>
          <cell r="G136" t="str">
            <v>-</v>
          </cell>
          <cell r="H136">
            <v>60</v>
          </cell>
          <cell r="I136">
            <v>50</v>
          </cell>
          <cell r="J136" t="str">
            <v>-</v>
          </cell>
          <cell r="K136">
            <v>60</v>
          </cell>
          <cell r="L136" t="str">
            <v>-</v>
          </cell>
          <cell r="M136">
            <v>60</v>
          </cell>
          <cell r="N136">
            <v>60</v>
          </cell>
          <cell r="O136">
            <v>50</v>
          </cell>
          <cell r="P136">
            <v>40</v>
          </cell>
          <cell r="Q136">
            <v>40</v>
          </cell>
          <cell r="R136">
            <v>40</v>
          </cell>
          <cell r="S136" t="str">
            <v>1)</v>
          </cell>
          <cell r="T136" t="str">
            <v>2)</v>
          </cell>
        </row>
        <row r="137">
          <cell r="A137" t="str">
            <v>Ringelblume</v>
          </cell>
          <cell r="B137" t="str">
            <v>-</v>
          </cell>
          <cell r="C137">
            <v>100</v>
          </cell>
          <cell r="D137" t="str">
            <v>-</v>
          </cell>
          <cell r="E137">
            <v>100</v>
          </cell>
          <cell r="F137">
            <v>90</v>
          </cell>
          <cell r="G137" t="str">
            <v>-</v>
          </cell>
          <cell r="H137">
            <v>100</v>
          </cell>
          <cell r="I137">
            <v>90</v>
          </cell>
          <cell r="J137" t="str">
            <v>-</v>
          </cell>
          <cell r="K137">
            <v>100</v>
          </cell>
          <cell r="L137" t="str">
            <v>-</v>
          </cell>
          <cell r="M137">
            <v>100</v>
          </cell>
          <cell r="N137">
            <v>135</v>
          </cell>
          <cell r="O137">
            <v>115</v>
          </cell>
          <cell r="P137">
            <v>90</v>
          </cell>
          <cell r="Q137">
            <v>90</v>
          </cell>
          <cell r="R137">
            <v>90</v>
          </cell>
          <cell r="S137" t="str">
            <v>1)</v>
          </cell>
          <cell r="T137" t="str">
            <v>2)</v>
          </cell>
        </row>
        <row r="138">
          <cell r="A138" t="str">
            <v>Saflor</v>
          </cell>
          <cell r="B138" t="str">
            <v>-</v>
          </cell>
          <cell r="C138">
            <v>50</v>
          </cell>
          <cell r="D138" t="str">
            <v>-</v>
          </cell>
          <cell r="E138">
            <v>50</v>
          </cell>
          <cell r="F138">
            <v>40</v>
          </cell>
          <cell r="G138" t="str">
            <v>-</v>
          </cell>
          <cell r="H138">
            <v>50</v>
          </cell>
          <cell r="I138">
            <v>40</v>
          </cell>
          <cell r="J138" t="str">
            <v>-</v>
          </cell>
          <cell r="K138">
            <v>50</v>
          </cell>
          <cell r="L138" t="str">
            <v>-</v>
          </cell>
          <cell r="M138">
            <v>50</v>
          </cell>
          <cell r="N138">
            <v>75</v>
          </cell>
          <cell r="O138">
            <v>65</v>
          </cell>
          <cell r="P138">
            <v>50</v>
          </cell>
          <cell r="Q138">
            <v>50</v>
          </cell>
          <cell r="R138">
            <v>50</v>
          </cell>
          <cell r="S138" t="str">
            <v>1)</v>
          </cell>
          <cell r="T138" t="str">
            <v>2)</v>
          </cell>
        </row>
        <row r="139">
          <cell r="A139" t="str">
            <v>Salbei</v>
          </cell>
          <cell r="B139" t="str">
            <v>-</v>
          </cell>
          <cell r="C139">
            <v>150</v>
          </cell>
          <cell r="D139" t="str">
            <v>-</v>
          </cell>
          <cell r="E139">
            <v>150</v>
          </cell>
          <cell r="F139">
            <v>120</v>
          </cell>
          <cell r="G139" t="str">
            <v>-</v>
          </cell>
          <cell r="H139">
            <v>150</v>
          </cell>
          <cell r="I139">
            <v>120</v>
          </cell>
          <cell r="J139" t="str">
            <v>-</v>
          </cell>
          <cell r="K139">
            <v>150</v>
          </cell>
          <cell r="L139" t="str">
            <v>-</v>
          </cell>
          <cell r="M139">
            <v>150</v>
          </cell>
          <cell r="N139">
            <v>45</v>
          </cell>
          <cell r="O139">
            <v>40</v>
          </cell>
          <cell r="P139">
            <v>30</v>
          </cell>
          <cell r="Q139">
            <v>30</v>
          </cell>
          <cell r="R139">
            <v>30</v>
          </cell>
          <cell r="S139" t="str">
            <v>1)</v>
          </cell>
          <cell r="T139" t="str">
            <v>2)</v>
          </cell>
        </row>
        <row r="140">
          <cell r="A140" t="str">
            <v>Schabzigerklee</v>
          </cell>
          <cell r="B140" t="str">
            <v>-</v>
          </cell>
          <cell r="C140">
            <v>120</v>
          </cell>
          <cell r="D140" t="str">
            <v>-</v>
          </cell>
          <cell r="E140">
            <v>120</v>
          </cell>
          <cell r="F140">
            <v>110</v>
          </cell>
          <cell r="G140" t="str">
            <v>-</v>
          </cell>
          <cell r="H140">
            <v>120</v>
          </cell>
          <cell r="I140">
            <v>110</v>
          </cell>
          <cell r="J140" t="str">
            <v>-</v>
          </cell>
          <cell r="K140">
            <v>120</v>
          </cell>
          <cell r="L140" t="str">
            <v>-</v>
          </cell>
          <cell r="M140">
            <v>120</v>
          </cell>
          <cell r="N140">
            <v>45</v>
          </cell>
          <cell r="O140">
            <v>40</v>
          </cell>
          <cell r="P140">
            <v>30</v>
          </cell>
          <cell r="Q140">
            <v>30</v>
          </cell>
          <cell r="R140">
            <v>30</v>
          </cell>
          <cell r="S140" t="str">
            <v>1)</v>
          </cell>
          <cell r="T140" t="str">
            <v>2)</v>
          </cell>
        </row>
        <row r="141">
          <cell r="A141" t="str">
            <v>Schafgarbe</v>
          </cell>
          <cell r="B141" t="str">
            <v>-</v>
          </cell>
          <cell r="C141">
            <v>160</v>
          </cell>
          <cell r="D141" t="str">
            <v>-</v>
          </cell>
          <cell r="E141">
            <v>160</v>
          </cell>
          <cell r="F141">
            <v>120</v>
          </cell>
          <cell r="G141" t="str">
            <v>-</v>
          </cell>
          <cell r="H141">
            <v>160</v>
          </cell>
          <cell r="I141">
            <v>120</v>
          </cell>
          <cell r="J141" t="str">
            <v>-</v>
          </cell>
          <cell r="K141">
            <v>160</v>
          </cell>
          <cell r="L141" t="str">
            <v>-</v>
          </cell>
          <cell r="M141">
            <v>160</v>
          </cell>
          <cell r="N141">
            <v>120</v>
          </cell>
          <cell r="O141">
            <v>100</v>
          </cell>
          <cell r="P141">
            <v>80</v>
          </cell>
          <cell r="Q141">
            <v>80</v>
          </cell>
          <cell r="R141">
            <v>80</v>
          </cell>
          <cell r="S141" t="str">
            <v>1)</v>
          </cell>
          <cell r="T141" t="str">
            <v>2)</v>
          </cell>
        </row>
        <row r="142">
          <cell r="A142" t="str">
            <v>Schisandra</v>
          </cell>
          <cell r="B142" t="str">
            <v>-</v>
          </cell>
          <cell r="C142">
            <v>130</v>
          </cell>
          <cell r="D142" t="str">
            <v>-</v>
          </cell>
          <cell r="E142">
            <v>130</v>
          </cell>
          <cell r="F142">
            <v>110</v>
          </cell>
          <cell r="G142" t="str">
            <v>-</v>
          </cell>
          <cell r="H142">
            <v>130</v>
          </cell>
          <cell r="I142">
            <v>110</v>
          </cell>
          <cell r="J142" t="str">
            <v>-</v>
          </cell>
          <cell r="K142">
            <v>130</v>
          </cell>
          <cell r="L142" t="str">
            <v>-</v>
          </cell>
          <cell r="M142">
            <v>130</v>
          </cell>
          <cell r="N142">
            <v>30</v>
          </cell>
          <cell r="O142">
            <v>25</v>
          </cell>
          <cell r="P142">
            <v>20</v>
          </cell>
          <cell r="Q142">
            <v>20</v>
          </cell>
          <cell r="R142">
            <v>20</v>
          </cell>
          <cell r="S142" t="str">
            <v>1)</v>
          </cell>
          <cell r="T142" t="str">
            <v>2)</v>
          </cell>
        </row>
        <row r="143">
          <cell r="A143" t="str">
            <v>Schlüsselblume</v>
          </cell>
          <cell r="B143" t="str">
            <v>-</v>
          </cell>
          <cell r="C143">
            <v>100</v>
          </cell>
          <cell r="D143" t="str">
            <v>-</v>
          </cell>
          <cell r="E143">
            <v>100</v>
          </cell>
          <cell r="F143">
            <v>80</v>
          </cell>
          <cell r="G143" t="str">
            <v>-</v>
          </cell>
          <cell r="H143">
            <v>100</v>
          </cell>
          <cell r="I143">
            <v>80</v>
          </cell>
          <cell r="J143" t="str">
            <v>-</v>
          </cell>
          <cell r="K143">
            <v>100</v>
          </cell>
          <cell r="L143" t="str">
            <v>-</v>
          </cell>
          <cell r="M143">
            <v>100</v>
          </cell>
          <cell r="N143" t="str">
            <v>manuelle Eingabe erforderlich</v>
          </cell>
        </row>
        <row r="144">
          <cell r="A144" t="str">
            <v>Schöllkraut</v>
          </cell>
          <cell r="B144" t="str">
            <v>-</v>
          </cell>
          <cell r="C144">
            <v>80</v>
          </cell>
          <cell r="D144" t="str">
            <v>-</v>
          </cell>
          <cell r="E144">
            <v>80</v>
          </cell>
          <cell r="F144">
            <v>70</v>
          </cell>
          <cell r="G144" t="str">
            <v>-</v>
          </cell>
          <cell r="H144">
            <v>80</v>
          </cell>
          <cell r="I144">
            <v>70</v>
          </cell>
          <cell r="J144" t="str">
            <v>-</v>
          </cell>
          <cell r="K144">
            <v>80</v>
          </cell>
          <cell r="L144" t="str">
            <v>-</v>
          </cell>
          <cell r="M144">
            <v>80</v>
          </cell>
          <cell r="N144" t="str">
            <v>manuelle Eingabe erforderlich</v>
          </cell>
        </row>
        <row r="145">
          <cell r="A145" t="str">
            <v>Schwarzkümmel</v>
          </cell>
          <cell r="B145" t="str">
            <v>-</v>
          </cell>
          <cell r="C145">
            <v>80</v>
          </cell>
          <cell r="D145" t="str">
            <v>-</v>
          </cell>
          <cell r="E145">
            <v>80</v>
          </cell>
          <cell r="F145">
            <v>60</v>
          </cell>
          <cell r="G145" t="str">
            <v>-</v>
          </cell>
          <cell r="H145">
            <v>80</v>
          </cell>
          <cell r="I145">
            <v>60</v>
          </cell>
          <cell r="J145" t="str">
            <v>-</v>
          </cell>
          <cell r="K145">
            <v>80</v>
          </cell>
          <cell r="L145" t="str">
            <v>-</v>
          </cell>
          <cell r="M145">
            <v>80</v>
          </cell>
          <cell r="N145">
            <v>75</v>
          </cell>
          <cell r="O145">
            <v>65</v>
          </cell>
          <cell r="P145">
            <v>50</v>
          </cell>
          <cell r="Q145">
            <v>50</v>
          </cell>
          <cell r="R145">
            <v>50</v>
          </cell>
          <cell r="S145" t="str">
            <v>1)</v>
          </cell>
          <cell r="T145" t="str">
            <v>2)</v>
          </cell>
        </row>
        <row r="146">
          <cell r="A146" t="str">
            <v>Senf mit ÖPUL-Code "HAS"</v>
          </cell>
          <cell r="B146" t="str">
            <v>-</v>
          </cell>
          <cell r="C146">
            <v>100</v>
          </cell>
          <cell r="D146" t="str">
            <v>-</v>
          </cell>
          <cell r="E146">
            <v>100</v>
          </cell>
          <cell r="F146">
            <v>90</v>
          </cell>
          <cell r="G146" t="str">
            <v>-</v>
          </cell>
          <cell r="H146">
            <v>100</v>
          </cell>
          <cell r="I146">
            <v>90</v>
          </cell>
          <cell r="J146" t="str">
            <v>-</v>
          </cell>
          <cell r="K146">
            <v>100</v>
          </cell>
          <cell r="L146" t="str">
            <v>-</v>
          </cell>
          <cell r="M146">
            <v>100</v>
          </cell>
          <cell r="N146">
            <v>90</v>
          </cell>
          <cell r="O146">
            <v>75</v>
          </cell>
          <cell r="P146">
            <v>60</v>
          </cell>
          <cell r="Q146">
            <v>60</v>
          </cell>
          <cell r="R146">
            <v>60</v>
          </cell>
          <cell r="S146" t="str">
            <v>1)</v>
          </cell>
          <cell r="T146" t="str">
            <v>2)</v>
          </cell>
        </row>
        <row r="147">
          <cell r="A147" t="str">
            <v>Sonnenhut</v>
          </cell>
          <cell r="B147" t="str">
            <v>-</v>
          </cell>
          <cell r="C147">
            <v>120</v>
          </cell>
          <cell r="D147" t="str">
            <v>-</v>
          </cell>
          <cell r="E147">
            <v>120</v>
          </cell>
          <cell r="F147">
            <v>110</v>
          </cell>
          <cell r="G147" t="str">
            <v>-</v>
          </cell>
          <cell r="H147">
            <v>120</v>
          </cell>
          <cell r="I147">
            <v>110</v>
          </cell>
          <cell r="J147" t="str">
            <v>-</v>
          </cell>
          <cell r="K147">
            <v>120</v>
          </cell>
          <cell r="L147" t="str">
            <v>-</v>
          </cell>
          <cell r="M147">
            <v>120</v>
          </cell>
          <cell r="N147">
            <v>105</v>
          </cell>
          <cell r="O147">
            <v>90</v>
          </cell>
          <cell r="P147">
            <v>70</v>
          </cell>
          <cell r="Q147">
            <v>70</v>
          </cell>
          <cell r="R147">
            <v>70</v>
          </cell>
          <cell r="S147" t="str">
            <v>1)</v>
          </cell>
          <cell r="T147" t="str">
            <v>2)</v>
          </cell>
        </row>
        <row r="148">
          <cell r="A148" t="str">
            <v>Spitzwegerich</v>
          </cell>
          <cell r="B148" t="str">
            <v>-</v>
          </cell>
          <cell r="C148">
            <v>120</v>
          </cell>
          <cell r="D148" t="str">
            <v>-</v>
          </cell>
          <cell r="E148">
            <v>120</v>
          </cell>
          <cell r="F148">
            <v>80</v>
          </cell>
          <cell r="G148" t="str">
            <v>-</v>
          </cell>
          <cell r="H148">
            <v>120</v>
          </cell>
          <cell r="I148">
            <v>80</v>
          </cell>
          <cell r="J148" t="str">
            <v>-</v>
          </cell>
          <cell r="K148">
            <v>120</v>
          </cell>
          <cell r="L148" t="str">
            <v>-</v>
          </cell>
          <cell r="M148">
            <v>120</v>
          </cell>
          <cell r="N148">
            <v>75</v>
          </cell>
          <cell r="O148">
            <v>65</v>
          </cell>
          <cell r="P148">
            <v>50</v>
          </cell>
          <cell r="Q148">
            <v>50</v>
          </cell>
          <cell r="R148">
            <v>50</v>
          </cell>
          <cell r="S148" t="str">
            <v>1)</v>
          </cell>
          <cell r="T148" t="str">
            <v>2)</v>
          </cell>
        </row>
        <row r="149">
          <cell r="A149" t="str">
            <v>Stechapfel</v>
          </cell>
          <cell r="B149" t="str">
            <v>-</v>
          </cell>
          <cell r="C149">
            <v>120</v>
          </cell>
          <cell r="D149" t="str">
            <v>-</v>
          </cell>
          <cell r="E149">
            <v>120</v>
          </cell>
          <cell r="F149">
            <v>100</v>
          </cell>
          <cell r="G149" t="str">
            <v>-</v>
          </cell>
          <cell r="H149">
            <v>120</v>
          </cell>
          <cell r="I149">
            <v>100</v>
          </cell>
          <cell r="J149" t="str">
            <v>-</v>
          </cell>
          <cell r="K149">
            <v>120</v>
          </cell>
          <cell r="L149" t="str">
            <v>-</v>
          </cell>
          <cell r="M149">
            <v>120</v>
          </cell>
          <cell r="N149">
            <v>85</v>
          </cell>
          <cell r="O149">
            <v>70</v>
          </cell>
          <cell r="P149">
            <v>55</v>
          </cell>
          <cell r="Q149">
            <v>55</v>
          </cell>
          <cell r="R149">
            <v>55</v>
          </cell>
          <cell r="S149" t="str">
            <v>1)</v>
          </cell>
          <cell r="T149" t="str">
            <v>2)</v>
          </cell>
        </row>
        <row r="150">
          <cell r="A150" t="str">
            <v>Steinklee</v>
          </cell>
          <cell r="B150" t="str">
            <v>-</v>
          </cell>
          <cell r="C150">
            <v>0</v>
          </cell>
          <cell r="D150" t="str">
            <v>-</v>
          </cell>
          <cell r="E150">
            <v>0</v>
          </cell>
          <cell r="F150">
            <v>0</v>
          </cell>
          <cell r="G150" t="str">
            <v>-</v>
          </cell>
          <cell r="H150">
            <v>0</v>
          </cell>
          <cell r="I150">
            <v>0</v>
          </cell>
          <cell r="J150" t="str">
            <v>-</v>
          </cell>
          <cell r="K150">
            <v>0</v>
          </cell>
          <cell r="L150" t="str">
            <v>-</v>
          </cell>
          <cell r="M150">
            <v>0</v>
          </cell>
          <cell r="N150" t="str">
            <v>manuelle Eingabe erforderlich</v>
          </cell>
        </row>
        <row r="151">
          <cell r="A151" t="str">
            <v>Studentenblume</v>
          </cell>
          <cell r="B151" t="str">
            <v>-</v>
          </cell>
          <cell r="C151">
            <v>120</v>
          </cell>
          <cell r="D151" t="str">
            <v>-</v>
          </cell>
          <cell r="E151">
            <v>120</v>
          </cell>
          <cell r="F151">
            <v>110</v>
          </cell>
          <cell r="G151" t="str">
            <v>-</v>
          </cell>
          <cell r="H151">
            <v>120</v>
          </cell>
          <cell r="I151">
            <v>110</v>
          </cell>
          <cell r="J151" t="str">
            <v>-</v>
          </cell>
          <cell r="K151">
            <v>120</v>
          </cell>
          <cell r="L151" t="str">
            <v>-</v>
          </cell>
          <cell r="M151">
            <v>120</v>
          </cell>
          <cell r="N151">
            <v>180</v>
          </cell>
          <cell r="O151">
            <v>150</v>
          </cell>
          <cell r="P151">
            <v>120</v>
          </cell>
          <cell r="Q151">
            <v>120</v>
          </cell>
          <cell r="R151">
            <v>120</v>
          </cell>
          <cell r="S151" t="str">
            <v>1)</v>
          </cell>
          <cell r="T151" t="str">
            <v>2)</v>
          </cell>
        </row>
        <row r="152">
          <cell r="A152" t="str">
            <v>Thymian</v>
          </cell>
          <cell r="B152" t="str">
            <v>-</v>
          </cell>
          <cell r="C152">
            <v>70</v>
          </cell>
          <cell r="D152" t="str">
            <v>-</v>
          </cell>
          <cell r="E152">
            <v>70</v>
          </cell>
          <cell r="F152">
            <v>60</v>
          </cell>
          <cell r="G152" t="str">
            <v>-</v>
          </cell>
          <cell r="H152">
            <v>70</v>
          </cell>
          <cell r="I152">
            <v>60</v>
          </cell>
          <cell r="J152" t="str">
            <v>-</v>
          </cell>
          <cell r="K152">
            <v>70</v>
          </cell>
          <cell r="L152" t="str">
            <v>-</v>
          </cell>
          <cell r="M152">
            <v>70</v>
          </cell>
          <cell r="N152">
            <v>45</v>
          </cell>
          <cell r="O152">
            <v>40</v>
          </cell>
          <cell r="P152">
            <v>30</v>
          </cell>
          <cell r="Q152">
            <v>30</v>
          </cell>
          <cell r="R152">
            <v>30</v>
          </cell>
          <cell r="S152" t="str">
            <v>1)</v>
          </cell>
          <cell r="T152" t="str">
            <v>2)</v>
          </cell>
        </row>
        <row r="153">
          <cell r="A153" t="str">
            <v>Timothe</v>
          </cell>
          <cell r="B153" t="str">
            <v>-</v>
          </cell>
          <cell r="C153">
            <v>120</v>
          </cell>
          <cell r="D153" t="str">
            <v>-</v>
          </cell>
          <cell r="E153">
            <v>120</v>
          </cell>
          <cell r="F153">
            <v>100</v>
          </cell>
          <cell r="G153" t="str">
            <v>-</v>
          </cell>
          <cell r="H153">
            <v>120</v>
          </cell>
          <cell r="I153">
            <v>100</v>
          </cell>
          <cell r="J153" t="str">
            <v>-</v>
          </cell>
          <cell r="K153">
            <v>120</v>
          </cell>
          <cell r="L153" t="str">
            <v>-</v>
          </cell>
          <cell r="M153">
            <v>120</v>
          </cell>
          <cell r="N153" t="str">
            <v>manuelle Eingabe erforderlich</v>
          </cell>
        </row>
        <row r="154">
          <cell r="A154" t="str">
            <v>Tollkirsche</v>
          </cell>
          <cell r="B154" t="str">
            <v>-</v>
          </cell>
          <cell r="C154">
            <v>120</v>
          </cell>
          <cell r="D154" t="str">
            <v>-</v>
          </cell>
          <cell r="E154">
            <v>120</v>
          </cell>
          <cell r="F154">
            <v>110</v>
          </cell>
          <cell r="G154" t="str">
            <v>-</v>
          </cell>
          <cell r="H154">
            <v>120</v>
          </cell>
          <cell r="I154">
            <v>110</v>
          </cell>
          <cell r="J154" t="str">
            <v>-</v>
          </cell>
          <cell r="K154">
            <v>120</v>
          </cell>
          <cell r="L154" t="str">
            <v>-</v>
          </cell>
          <cell r="M154">
            <v>120</v>
          </cell>
          <cell r="N154">
            <v>90</v>
          </cell>
          <cell r="O154">
            <v>75</v>
          </cell>
          <cell r="P154">
            <v>60</v>
          </cell>
          <cell r="Q154">
            <v>60</v>
          </cell>
          <cell r="R154">
            <v>60</v>
          </cell>
          <cell r="S154" t="str">
            <v>1)</v>
          </cell>
          <cell r="T154" t="str">
            <v>2)</v>
          </cell>
        </row>
        <row r="155">
          <cell r="A155" t="str">
            <v>Wallwurz</v>
          </cell>
          <cell r="B155" t="str">
            <v>-</v>
          </cell>
          <cell r="C155">
            <v>100</v>
          </cell>
          <cell r="D155" t="str">
            <v>-</v>
          </cell>
          <cell r="E155">
            <v>100</v>
          </cell>
          <cell r="F155">
            <v>80</v>
          </cell>
          <cell r="G155" t="str">
            <v>-</v>
          </cell>
          <cell r="H155">
            <v>100</v>
          </cell>
          <cell r="I155">
            <v>80</v>
          </cell>
          <cell r="J155" t="str">
            <v>-</v>
          </cell>
          <cell r="K155">
            <v>100</v>
          </cell>
          <cell r="L155" t="str">
            <v>-</v>
          </cell>
          <cell r="M155">
            <v>100</v>
          </cell>
          <cell r="N155">
            <v>90</v>
          </cell>
          <cell r="O155">
            <v>75</v>
          </cell>
          <cell r="P155">
            <v>60</v>
          </cell>
          <cell r="Q155">
            <v>60</v>
          </cell>
          <cell r="R155">
            <v>60</v>
          </cell>
          <cell r="S155" t="str">
            <v>1)</v>
          </cell>
          <cell r="T155" t="str">
            <v>2)</v>
          </cell>
        </row>
        <row r="156">
          <cell r="A156" t="str">
            <v>Weidenröschen</v>
          </cell>
          <cell r="B156" t="str">
            <v>-</v>
          </cell>
          <cell r="C156">
            <v>80</v>
          </cell>
          <cell r="D156" t="str">
            <v>-</v>
          </cell>
          <cell r="E156">
            <v>80</v>
          </cell>
          <cell r="F156">
            <v>70</v>
          </cell>
          <cell r="G156" t="str">
            <v>-</v>
          </cell>
          <cell r="H156">
            <v>80</v>
          </cell>
          <cell r="I156">
            <v>70</v>
          </cell>
          <cell r="J156" t="str">
            <v>-</v>
          </cell>
          <cell r="K156">
            <v>80</v>
          </cell>
          <cell r="L156" t="str">
            <v>-</v>
          </cell>
          <cell r="M156">
            <v>80</v>
          </cell>
          <cell r="N156">
            <v>75</v>
          </cell>
          <cell r="O156">
            <v>65</v>
          </cell>
          <cell r="P156">
            <v>50</v>
          </cell>
          <cell r="Q156">
            <v>50</v>
          </cell>
          <cell r="R156">
            <v>50</v>
          </cell>
          <cell r="S156" t="str">
            <v>1)</v>
          </cell>
          <cell r="T156" t="str">
            <v>2)</v>
          </cell>
        </row>
        <row r="157">
          <cell r="A157" t="str">
            <v>Ysop</v>
          </cell>
          <cell r="B157" t="str">
            <v>-</v>
          </cell>
          <cell r="C157">
            <v>50</v>
          </cell>
          <cell r="D157" t="str">
            <v>-</v>
          </cell>
          <cell r="E157">
            <v>50</v>
          </cell>
          <cell r="F157">
            <v>40</v>
          </cell>
          <cell r="G157" t="str">
            <v>-</v>
          </cell>
          <cell r="H157">
            <v>50</v>
          </cell>
          <cell r="I157">
            <v>40</v>
          </cell>
          <cell r="J157" t="str">
            <v>-</v>
          </cell>
          <cell r="K157">
            <v>50</v>
          </cell>
          <cell r="L157" t="str">
            <v>-</v>
          </cell>
          <cell r="M157">
            <v>50</v>
          </cell>
          <cell r="N157">
            <v>90</v>
          </cell>
          <cell r="O157">
            <v>75</v>
          </cell>
          <cell r="P157">
            <v>60</v>
          </cell>
          <cell r="Q157">
            <v>60</v>
          </cell>
          <cell r="R157">
            <v>60</v>
          </cell>
          <cell r="S157" t="str">
            <v>1)</v>
          </cell>
          <cell r="T157" t="str">
            <v>2)</v>
          </cell>
        </row>
        <row r="158">
          <cell r="A158" t="str">
            <v>Zitronenmelisse</v>
          </cell>
          <cell r="B158" t="str">
            <v>-</v>
          </cell>
          <cell r="C158">
            <v>200</v>
          </cell>
          <cell r="D158" t="str">
            <v>-</v>
          </cell>
          <cell r="E158">
            <v>200</v>
          </cell>
          <cell r="F158">
            <v>170</v>
          </cell>
          <cell r="G158" t="str">
            <v>-</v>
          </cell>
          <cell r="H158">
            <v>200</v>
          </cell>
          <cell r="I158">
            <v>170</v>
          </cell>
          <cell r="J158" t="str">
            <v>-</v>
          </cell>
          <cell r="K158">
            <v>200</v>
          </cell>
          <cell r="L158" t="str">
            <v>-</v>
          </cell>
          <cell r="M158">
            <v>200</v>
          </cell>
          <cell r="N158">
            <v>135</v>
          </cell>
          <cell r="O158">
            <v>115</v>
          </cell>
          <cell r="P158">
            <v>90</v>
          </cell>
          <cell r="Q158">
            <v>90</v>
          </cell>
          <cell r="R158">
            <v>90</v>
          </cell>
          <cell r="S158" t="str">
            <v>1)</v>
          </cell>
          <cell r="T158" t="str">
            <v>2)</v>
          </cell>
        </row>
        <row r="159">
          <cell r="A159" t="str">
            <v>Gemüse: 6)</v>
          </cell>
        </row>
        <row r="160">
          <cell r="A160" t="str">
            <v>Artischocke</v>
          </cell>
          <cell r="B160" t="str">
            <v>&lt; 12</v>
          </cell>
          <cell r="C160">
            <v>112</v>
          </cell>
          <cell r="D160" t="str">
            <v>12 - 20</v>
          </cell>
          <cell r="E160">
            <v>130</v>
          </cell>
          <cell r="F160">
            <v>90</v>
          </cell>
          <cell r="G160" t="str">
            <v>&gt; 20</v>
          </cell>
          <cell r="H160">
            <v>153</v>
          </cell>
          <cell r="I160">
            <v>113</v>
          </cell>
          <cell r="J160" t="str">
            <v>&gt; 20</v>
          </cell>
          <cell r="K160">
            <v>153</v>
          </cell>
          <cell r="L160" t="str">
            <v>&gt; 20</v>
          </cell>
          <cell r="M160">
            <v>153</v>
          </cell>
          <cell r="N160">
            <v>60</v>
          </cell>
          <cell r="O160">
            <v>50</v>
          </cell>
          <cell r="P160">
            <v>30</v>
          </cell>
          <cell r="Q160">
            <v>40</v>
          </cell>
          <cell r="R160">
            <v>50</v>
          </cell>
          <cell r="S160">
            <v>20</v>
          </cell>
          <cell r="T160" t="str">
            <v>-</v>
          </cell>
        </row>
        <row r="161">
          <cell r="A161" t="str">
            <v>Brokkoli</v>
          </cell>
          <cell r="B161" t="str">
            <v>&lt; 15</v>
          </cell>
          <cell r="C161">
            <v>200</v>
          </cell>
          <cell r="D161" t="str">
            <v>15 - 20</v>
          </cell>
          <cell r="E161">
            <v>240</v>
          </cell>
          <cell r="F161">
            <v>200</v>
          </cell>
          <cell r="G161" t="str">
            <v>&gt; 20</v>
          </cell>
          <cell r="H161">
            <v>290</v>
          </cell>
          <cell r="I161">
            <v>250</v>
          </cell>
          <cell r="J161" t="str">
            <v>&gt; 20</v>
          </cell>
          <cell r="K161">
            <v>290</v>
          </cell>
          <cell r="L161" t="str">
            <v>&gt; 20</v>
          </cell>
          <cell r="M161">
            <v>290</v>
          </cell>
          <cell r="N161">
            <v>60</v>
          </cell>
          <cell r="O161">
            <v>50</v>
          </cell>
          <cell r="P161">
            <v>30</v>
          </cell>
          <cell r="Q161">
            <v>40</v>
          </cell>
          <cell r="R161">
            <v>50</v>
          </cell>
          <cell r="S161">
            <v>20</v>
          </cell>
          <cell r="T161" t="str">
            <v>-</v>
          </cell>
        </row>
        <row r="162">
          <cell r="A162" t="str">
            <v>Buschbohne (gedroschen)</v>
          </cell>
          <cell r="B162" t="str">
            <v>&lt; 8</v>
          </cell>
          <cell r="C162">
            <v>96</v>
          </cell>
          <cell r="D162" t="str">
            <v>8 - 12</v>
          </cell>
          <cell r="E162">
            <v>110</v>
          </cell>
          <cell r="F162">
            <v>70</v>
          </cell>
          <cell r="G162" t="str">
            <v>&gt; 12</v>
          </cell>
          <cell r="H162">
            <v>128</v>
          </cell>
          <cell r="I162">
            <v>88</v>
          </cell>
          <cell r="J162" t="str">
            <v>&gt; 12</v>
          </cell>
          <cell r="K162">
            <v>128</v>
          </cell>
          <cell r="L162" t="str">
            <v>&gt; 12</v>
          </cell>
          <cell r="M162">
            <v>128</v>
          </cell>
          <cell r="N162">
            <v>30</v>
          </cell>
          <cell r="O162">
            <v>25</v>
          </cell>
          <cell r="P162">
            <v>15</v>
          </cell>
          <cell r="Q162">
            <v>20</v>
          </cell>
          <cell r="R162">
            <v>25</v>
          </cell>
          <cell r="S162">
            <v>10</v>
          </cell>
          <cell r="T162" t="str">
            <v>-</v>
          </cell>
        </row>
        <row r="163">
          <cell r="A163" t="str">
            <v>Buschbohne (gepflückt)</v>
          </cell>
          <cell r="B163" t="str">
            <v>&lt; 8</v>
          </cell>
          <cell r="C163">
            <v>96</v>
          </cell>
          <cell r="D163" t="str">
            <v>8 - 12</v>
          </cell>
          <cell r="E163">
            <v>110</v>
          </cell>
          <cell r="F163">
            <v>70</v>
          </cell>
          <cell r="G163" t="str">
            <v>&gt; 12</v>
          </cell>
          <cell r="H163">
            <v>128</v>
          </cell>
          <cell r="I163">
            <v>88</v>
          </cell>
          <cell r="J163" t="str">
            <v>&gt; 12</v>
          </cell>
          <cell r="K163">
            <v>128</v>
          </cell>
          <cell r="L163" t="str">
            <v>&gt; 12</v>
          </cell>
          <cell r="M163">
            <v>128</v>
          </cell>
          <cell r="N163">
            <v>30</v>
          </cell>
          <cell r="O163">
            <v>25</v>
          </cell>
          <cell r="P163">
            <v>15</v>
          </cell>
          <cell r="Q163">
            <v>20</v>
          </cell>
          <cell r="R163">
            <v>25</v>
          </cell>
          <cell r="S163">
            <v>10</v>
          </cell>
          <cell r="T163" t="str">
            <v>-</v>
          </cell>
        </row>
        <row r="164">
          <cell r="A164" t="str">
            <v>Chicoree</v>
          </cell>
          <cell r="B164" t="str">
            <v>&lt; 20</v>
          </cell>
          <cell r="C164">
            <v>164</v>
          </cell>
          <cell r="D164" t="str">
            <v>20 - 45</v>
          </cell>
          <cell r="E164">
            <v>195</v>
          </cell>
          <cell r="F164">
            <v>155</v>
          </cell>
          <cell r="G164" t="str">
            <v>&gt; 45</v>
          </cell>
          <cell r="H164">
            <v>234</v>
          </cell>
          <cell r="I164">
            <v>194</v>
          </cell>
          <cell r="J164" t="str">
            <v>&gt; 45</v>
          </cell>
          <cell r="K164">
            <v>234</v>
          </cell>
          <cell r="L164" t="str">
            <v>&gt; 45</v>
          </cell>
          <cell r="M164">
            <v>234</v>
          </cell>
          <cell r="N164">
            <v>60</v>
          </cell>
          <cell r="O164">
            <v>50</v>
          </cell>
          <cell r="P164">
            <v>30</v>
          </cell>
          <cell r="Q164">
            <v>40</v>
          </cell>
          <cell r="R164">
            <v>50</v>
          </cell>
          <cell r="S164">
            <v>20</v>
          </cell>
          <cell r="T164" t="str">
            <v>-</v>
          </cell>
        </row>
        <row r="165">
          <cell r="A165" t="str">
            <v>Chinakohl</v>
          </cell>
          <cell r="B165" t="str">
            <v>&lt; 50</v>
          </cell>
          <cell r="C165">
            <v>200</v>
          </cell>
          <cell r="D165" t="str">
            <v>50 - 70</v>
          </cell>
          <cell r="E165">
            <v>240</v>
          </cell>
          <cell r="F165">
            <v>200</v>
          </cell>
          <cell r="G165" t="str">
            <v>&gt; 70</v>
          </cell>
          <cell r="H165">
            <v>290</v>
          </cell>
          <cell r="I165">
            <v>250</v>
          </cell>
          <cell r="J165" t="str">
            <v>&gt; 70</v>
          </cell>
          <cell r="K165">
            <v>290</v>
          </cell>
          <cell r="L165" t="str">
            <v>&gt; 70</v>
          </cell>
          <cell r="M165">
            <v>290</v>
          </cell>
          <cell r="N165">
            <v>90</v>
          </cell>
          <cell r="O165">
            <v>75</v>
          </cell>
          <cell r="P165">
            <v>50</v>
          </cell>
          <cell r="Q165">
            <v>60</v>
          </cell>
          <cell r="R165">
            <v>75</v>
          </cell>
          <cell r="S165">
            <v>30</v>
          </cell>
          <cell r="T165" t="str">
            <v>-</v>
          </cell>
        </row>
        <row r="166">
          <cell r="A166" t="str">
            <v>Dill</v>
          </cell>
          <cell r="B166" t="str">
            <v>&lt; 17</v>
          </cell>
          <cell r="C166">
            <v>112</v>
          </cell>
          <cell r="D166" t="str">
            <v>17 - 22</v>
          </cell>
          <cell r="E166">
            <v>130</v>
          </cell>
          <cell r="F166">
            <v>90</v>
          </cell>
          <cell r="G166" t="str">
            <v>&gt; 22</v>
          </cell>
          <cell r="H166">
            <v>153</v>
          </cell>
          <cell r="I166">
            <v>113</v>
          </cell>
          <cell r="J166" t="str">
            <v>&gt; 22</v>
          </cell>
          <cell r="K166">
            <v>153</v>
          </cell>
          <cell r="L166" t="str">
            <v>&gt; 22</v>
          </cell>
          <cell r="M166">
            <v>153</v>
          </cell>
          <cell r="N166">
            <v>25</v>
          </cell>
          <cell r="O166">
            <v>20</v>
          </cell>
          <cell r="P166">
            <v>10</v>
          </cell>
          <cell r="Q166">
            <v>15</v>
          </cell>
          <cell r="R166">
            <v>20</v>
          </cell>
          <cell r="S166">
            <v>10</v>
          </cell>
          <cell r="T166" t="str">
            <v>-</v>
          </cell>
        </row>
        <row r="167">
          <cell r="A167" t="str">
            <v>Eichblattsalat</v>
          </cell>
          <cell r="B167" t="str">
            <v>&lt; 25</v>
          </cell>
          <cell r="C167">
            <v>140</v>
          </cell>
          <cell r="D167" t="str">
            <v>25 - 35</v>
          </cell>
          <cell r="E167">
            <v>160</v>
          </cell>
          <cell r="F167">
            <v>100</v>
          </cell>
          <cell r="G167" t="str">
            <v>&gt; 35</v>
          </cell>
          <cell r="H167">
            <v>185</v>
          </cell>
          <cell r="I167">
            <v>125</v>
          </cell>
          <cell r="J167" t="str">
            <v>&gt; 35</v>
          </cell>
          <cell r="K167">
            <v>185</v>
          </cell>
          <cell r="L167" t="str">
            <v>&gt; 35</v>
          </cell>
          <cell r="M167">
            <v>185</v>
          </cell>
          <cell r="N167">
            <v>45</v>
          </cell>
          <cell r="O167">
            <v>40</v>
          </cell>
          <cell r="P167">
            <v>25</v>
          </cell>
          <cell r="Q167">
            <v>30</v>
          </cell>
          <cell r="R167">
            <v>40</v>
          </cell>
          <cell r="S167">
            <v>15</v>
          </cell>
          <cell r="T167" t="str">
            <v>-</v>
          </cell>
        </row>
        <row r="168">
          <cell r="A168" t="str">
            <v>Eichblattsalat (geschützt)</v>
          </cell>
          <cell r="B168" t="str">
            <v>&lt; 25</v>
          </cell>
          <cell r="C168">
            <v>140</v>
          </cell>
          <cell r="D168" t="str">
            <v>25 - 35</v>
          </cell>
          <cell r="E168">
            <v>160</v>
          </cell>
          <cell r="F168">
            <v>100</v>
          </cell>
          <cell r="G168" t="str">
            <v>&gt; 35</v>
          </cell>
          <cell r="H168">
            <v>185</v>
          </cell>
          <cell r="I168">
            <v>125</v>
          </cell>
          <cell r="J168" t="str">
            <v>&gt; 35</v>
          </cell>
          <cell r="K168">
            <v>185</v>
          </cell>
          <cell r="L168" t="str">
            <v>&gt; 35</v>
          </cell>
          <cell r="M168">
            <v>185</v>
          </cell>
          <cell r="N168">
            <v>45</v>
          </cell>
          <cell r="O168">
            <v>40</v>
          </cell>
          <cell r="P168">
            <v>25</v>
          </cell>
          <cell r="Q168">
            <v>30</v>
          </cell>
          <cell r="R168">
            <v>40</v>
          </cell>
          <cell r="S168">
            <v>15</v>
          </cell>
          <cell r="T168" t="str">
            <v>-</v>
          </cell>
        </row>
        <row r="169">
          <cell r="A169" t="str">
            <v>Eichblattsalat (Vlies)</v>
          </cell>
          <cell r="B169" t="str">
            <v>&lt; 25</v>
          </cell>
          <cell r="C169">
            <v>140</v>
          </cell>
          <cell r="D169" t="str">
            <v>25 - 35</v>
          </cell>
          <cell r="E169">
            <v>160</v>
          </cell>
          <cell r="F169">
            <v>100</v>
          </cell>
          <cell r="G169" t="str">
            <v>&gt; 35</v>
          </cell>
          <cell r="H169">
            <v>185</v>
          </cell>
          <cell r="I169">
            <v>125</v>
          </cell>
          <cell r="J169" t="str">
            <v>&gt; 35</v>
          </cell>
          <cell r="K169">
            <v>185</v>
          </cell>
          <cell r="L169" t="str">
            <v>&gt; 35</v>
          </cell>
          <cell r="M169">
            <v>185</v>
          </cell>
          <cell r="N169">
            <v>30</v>
          </cell>
          <cell r="O169">
            <v>25</v>
          </cell>
          <cell r="P169">
            <v>15</v>
          </cell>
          <cell r="Q169">
            <v>20</v>
          </cell>
          <cell r="R169">
            <v>25</v>
          </cell>
          <cell r="S169">
            <v>10</v>
          </cell>
          <cell r="T169" t="str">
            <v>-</v>
          </cell>
        </row>
        <row r="170">
          <cell r="A170" t="str">
            <v>Eissalat</v>
          </cell>
          <cell r="B170" t="str">
            <v>&lt; 30</v>
          </cell>
          <cell r="C170">
            <v>132</v>
          </cell>
          <cell r="D170" t="str">
            <v>30 - 35</v>
          </cell>
          <cell r="E170">
            <v>155</v>
          </cell>
          <cell r="F170">
            <v>115</v>
          </cell>
          <cell r="G170" t="str">
            <v>&gt; 35</v>
          </cell>
          <cell r="H170">
            <v>184</v>
          </cell>
          <cell r="I170">
            <v>144</v>
          </cell>
          <cell r="J170" t="str">
            <v>&gt; 35</v>
          </cell>
          <cell r="K170">
            <v>184</v>
          </cell>
          <cell r="L170" t="str">
            <v>&gt; 35</v>
          </cell>
          <cell r="M170">
            <v>184</v>
          </cell>
          <cell r="N170">
            <v>45</v>
          </cell>
          <cell r="O170">
            <v>40</v>
          </cell>
          <cell r="P170">
            <v>25</v>
          </cell>
          <cell r="Q170">
            <v>30</v>
          </cell>
          <cell r="R170">
            <v>40</v>
          </cell>
          <cell r="S170">
            <v>15</v>
          </cell>
          <cell r="T170" t="str">
            <v>-</v>
          </cell>
        </row>
        <row r="171">
          <cell r="A171" t="str">
            <v>Endivie</v>
          </cell>
          <cell r="B171" t="str">
            <v>&lt; 30</v>
          </cell>
          <cell r="C171">
            <v>160</v>
          </cell>
          <cell r="D171" t="str">
            <v>30 - 40</v>
          </cell>
          <cell r="E171">
            <v>190</v>
          </cell>
          <cell r="F171">
            <v>150</v>
          </cell>
          <cell r="G171" t="str">
            <v>&gt; 40</v>
          </cell>
          <cell r="H171">
            <v>228</v>
          </cell>
          <cell r="I171">
            <v>188</v>
          </cell>
          <cell r="J171" t="str">
            <v>&gt; 40</v>
          </cell>
          <cell r="K171">
            <v>228</v>
          </cell>
          <cell r="L171" t="str">
            <v>&gt; 40</v>
          </cell>
          <cell r="M171">
            <v>228</v>
          </cell>
          <cell r="N171">
            <v>55</v>
          </cell>
          <cell r="O171">
            <v>45</v>
          </cell>
          <cell r="P171">
            <v>30</v>
          </cell>
          <cell r="Q171">
            <v>35</v>
          </cell>
          <cell r="R171">
            <v>45</v>
          </cell>
          <cell r="S171">
            <v>20</v>
          </cell>
          <cell r="T171" t="str">
            <v>-</v>
          </cell>
        </row>
        <row r="172">
          <cell r="A172" t="str">
            <v>Erbsen</v>
          </cell>
          <cell r="B172" t="str">
            <v>&lt; 4</v>
          </cell>
          <cell r="C172">
            <v>100</v>
          </cell>
          <cell r="D172" t="str">
            <v>4 - 6</v>
          </cell>
          <cell r="E172">
            <v>110</v>
          </cell>
          <cell r="F172">
            <v>70</v>
          </cell>
          <cell r="G172" t="str">
            <v>&gt; 6</v>
          </cell>
          <cell r="H172">
            <v>130</v>
          </cell>
          <cell r="I172">
            <v>88</v>
          </cell>
          <cell r="J172" t="str">
            <v>&gt; 6</v>
          </cell>
          <cell r="K172">
            <v>130</v>
          </cell>
          <cell r="L172" t="str">
            <v>&gt; 6</v>
          </cell>
          <cell r="M172">
            <v>130</v>
          </cell>
          <cell r="N172">
            <v>30</v>
          </cell>
          <cell r="O172">
            <v>25</v>
          </cell>
          <cell r="P172">
            <v>15</v>
          </cell>
          <cell r="Q172">
            <v>20</v>
          </cell>
          <cell r="R172">
            <v>25</v>
          </cell>
          <cell r="S172">
            <v>10</v>
          </cell>
          <cell r="T172" t="str">
            <v>-</v>
          </cell>
        </row>
        <row r="173">
          <cell r="A173" t="str">
            <v>Grünkohl</v>
          </cell>
          <cell r="B173" t="str">
            <v>&lt; 40</v>
          </cell>
          <cell r="C173">
            <v>240</v>
          </cell>
          <cell r="D173" t="str">
            <v>40 - 50</v>
          </cell>
          <cell r="E173">
            <v>290</v>
          </cell>
          <cell r="F173">
            <v>250</v>
          </cell>
          <cell r="G173" t="str">
            <v>&gt; 50</v>
          </cell>
          <cell r="H173">
            <v>353</v>
          </cell>
          <cell r="I173">
            <v>313</v>
          </cell>
          <cell r="J173" t="str">
            <v>&gt; 50</v>
          </cell>
          <cell r="K173">
            <v>353</v>
          </cell>
          <cell r="L173" t="str">
            <v>&gt; 50</v>
          </cell>
          <cell r="M173">
            <v>353</v>
          </cell>
          <cell r="N173">
            <v>60</v>
          </cell>
          <cell r="O173">
            <v>50</v>
          </cell>
          <cell r="P173">
            <v>30</v>
          </cell>
          <cell r="Q173">
            <v>40</v>
          </cell>
          <cell r="R173">
            <v>50</v>
          </cell>
          <cell r="S173">
            <v>20</v>
          </cell>
          <cell r="T173" t="str">
            <v>-</v>
          </cell>
        </row>
        <row r="174">
          <cell r="A174" t="str">
            <v>Grünsoja</v>
          </cell>
          <cell r="B174" t="str">
            <v>&lt; 3,5</v>
          </cell>
          <cell r="C174">
            <v>96</v>
          </cell>
          <cell r="D174" t="str">
            <v>3,5 - 5</v>
          </cell>
          <cell r="E174">
            <v>110</v>
          </cell>
          <cell r="F174">
            <v>70</v>
          </cell>
          <cell r="G174" t="str">
            <v>&gt; 5</v>
          </cell>
          <cell r="H174">
            <v>128</v>
          </cell>
          <cell r="I174">
            <v>88</v>
          </cell>
          <cell r="J174" t="str">
            <v>&gt; 5</v>
          </cell>
          <cell r="K174">
            <v>128</v>
          </cell>
          <cell r="L174" t="str">
            <v>&gt; 5</v>
          </cell>
          <cell r="M174">
            <v>128</v>
          </cell>
          <cell r="N174">
            <v>45</v>
          </cell>
          <cell r="O174">
            <v>40</v>
          </cell>
          <cell r="P174">
            <v>25</v>
          </cell>
          <cell r="Q174">
            <v>30</v>
          </cell>
          <cell r="R174">
            <v>40</v>
          </cell>
          <cell r="S174">
            <v>15</v>
          </cell>
          <cell r="T174" t="str">
            <v>-</v>
          </cell>
        </row>
        <row r="175">
          <cell r="A175" t="str">
            <v>Gurke (Einlegegurke)</v>
          </cell>
          <cell r="B175" t="str">
            <v>&lt; 40</v>
          </cell>
          <cell r="C175">
            <v>184</v>
          </cell>
          <cell r="D175" t="str">
            <v>40 - 50</v>
          </cell>
          <cell r="E175">
            <v>220</v>
          </cell>
          <cell r="F175">
            <v>180</v>
          </cell>
          <cell r="G175" t="str">
            <v>&gt; 50</v>
          </cell>
          <cell r="H175">
            <v>265</v>
          </cell>
          <cell r="I175">
            <v>225</v>
          </cell>
          <cell r="J175" t="str">
            <v>&gt; 50</v>
          </cell>
          <cell r="K175">
            <v>265</v>
          </cell>
          <cell r="L175" t="str">
            <v>&gt; 50</v>
          </cell>
          <cell r="M175">
            <v>265</v>
          </cell>
          <cell r="N175">
            <v>60</v>
          </cell>
          <cell r="O175">
            <v>50</v>
          </cell>
          <cell r="P175">
            <v>30</v>
          </cell>
          <cell r="Q175">
            <v>40</v>
          </cell>
          <cell r="R175">
            <v>50</v>
          </cell>
          <cell r="S175">
            <v>20</v>
          </cell>
          <cell r="T175" t="str">
            <v>-</v>
          </cell>
        </row>
        <row r="176">
          <cell r="A176" t="str">
            <v>Gurke (Einlegegurke Tröpfchenbewässerung)</v>
          </cell>
          <cell r="B176" t="str">
            <v>&lt; 40</v>
          </cell>
          <cell r="C176">
            <v>184</v>
          </cell>
          <cell r="D176" t="str">
            <v>40 - 50</v>
          </cell>
          <cell r="E176">
            <v>220</v>
          </cell>
          <cell r="F176">
            <v>180</v>
          </cell>
          <cell r="G176" t="str">
            <v>&gt; 50</v>
          </cell>
          <cell r="H176">
            <v>265</v>
          </cell>
          <cell r="I176">
            <v>225</v>
          </cell>
          <cell r="J176" t="str">
            <v>&gt; 50</v>
          </cell>
          <cell r="K176">
            <v>265</v>
          </cell>
          <cell r="L176" t="str">
            <v>&gt; 50</v>
          </cell>
          <cell r="M176">
            <v>265</v>
          </cell>
          <cell r="N176">
            <v>75</v>
          </cell>
          <cell r="O176">
            <v>65</v>
          </cell>
          <cell r="P176">
            <v>40</v>
          </cell>
          <cell r="Q176">
            <v>50</v>
          </cell>
          <cell r="R176">
            <v>65</v>
          </cell>
          <cell r="S176">
            <v>25</v>
          </cell>
          <cell r="T176" t="str">
            <v>-</v>
          </cell>
        </row>
        <row r="177">
          <cell r="A177" t="str">
            <v>Gurken (Salat-) (Freiland)</v>
          </cell>
          <cell r="B177" t="str">
            <v>&lt; 40</v>
          </cell>
          <cell r="C177">
            <v>184</v>
          </cell>
          <cell r="D177" t="str">
            <v>40 - 50</v>
          </cell>
          <cell r="E177">
            <v>220</v>
          </cell>
          <cell r="F177">
            <v>180</v>
          </cell>
          <cell r="G177" t="str">
            <v>&gt; 50</v>
          </cell>
          <cell r="H177">
            <v>265</v>
          </cell>
          <cell r="I177">
            <v>225</v>
          </cell>
          <cell r="J177" t="str">
            <v>&gt; 50</v>
          </cell>
          <cell r="K177">
            <v>265</v>
          </cell>
          <cell r="L177" t="str">
            <v>&gt; 50</v>
          </cell>
          <cell r="M177">
            <v>265</v>
          </cell>
          <cell r="N177">
            <v>60</v>
          </cell>
          <cell r="O177">
            <v>50</v>
          </cell>
          <cell r="P177">
            <v>30</v>
          </cell>
          <cell r="Q177">
            <v>40</v>
          </cell>
          <cell r="R177">
            <v>50</v>
          </cell>
          <cell r="S177">
            <v>20</v>
          </cell>
          <cell r="T177" t="str">
            <v>-</v>
          </cell>
        </row>
        <row r="178">
          <cell r="A178" t="str">
            <v>Gurken (Salat-) (ungeheizt, Kurzkultur)</v>
          </cell>
          <cell r="B178" t="str">
            <v>&lt; 40</v>
          </cell>
          <cell r="C178">
            <v>184</v>
          </cell>
          <cell r="D178" t="str">
            <v>40 - 50</v>
          </cell>
          <cell r="E178">
            <v>220</v>
          </cell>
          <cell r="F178">
            <v>180</v>
          </cell>
          <cell r="G178" t="str">
            <v>&gt; 50</v>
          </cell>
          <cell r="H178">
            <v>265</v>
          </cell>
          <cell r="I178">
            <v>225</v>
          </cell>
          <cell r="J178" t="str">
            <v>&gt; 50</v>
          </cell>
          <cell r="K178">
            <v>265</v>
          </cell>
          <cell r="L178" t="str">
            <v>&gt; 50</v>
          </cell>
          <cell r="M178">
            <v>265</v>
          </cell>
          <cell r="N178">
            <v>120</v>
          </cell>
          <cell r="O178">
            <v>100</v>
          </cell>
          <cell r="P178">
            <v>65</v>
          </cell>
          <cell r="Q178">
            <v>80</v>
          </cell>
          <cell r="R178">
            <v>100</v>
          </cell>
          <cell r="S178">
            <v>40</v>
          </cell>
          <cell r="T178" t="str">
            <v>-</v>
          </cell>
        </row>
        <row r="179">
          <cell r="A179" t="str">
            <v>Karfiol</v>
          </cell>
          <cell r="B179" t="str">
            <v>&lt; 20</v>
          </cell>
          <cell r="C179">
            <v>220</v>
          </cell>
          <cell r="D179" t="str">
            <v>20 - 30</v>
          </cell>
          <cell r="E179">
            <v>260</v>
          </cell>
          <cell r="F179">
            <v>200</v>
          </cell>
          <cell r="G179" t="str">
            <v>&gt; 30</v>
          </cell>
          <cell r="H179">
            <v>310</v>
          </cell>
          <cell r="I179">
            <v>250</v>
          </cell>
          <cell r="J179" t="str">
            <v>&gt; 30</v>
          </cell>
          <cell r="K179">
            <v>310</v>
          </cell>
          <cell r="L179" t="str">
            <v>&gt; 30</v>
          </cell>
          <cell r="M179">
            <v>310</v>
          </cell>
          <cell r="N179">
            <v>55</v>
          </cell>
          <cell r="O179">
            <v>45</v>
          </cell>
          <cell r="P179">
            <v>30</v>
          </cell>
          <cell r="Q179">
            <v>35</v>
          </cell>
          <cell r="R179">
            <v>45</v>
          </cell>
          <cell r="S179">
            <v>20</v>
          </cell>
          <cell r="T179" t="str">
            <v>-</v>
          </cell>
        </row>
        <row r="180">
          <cell r="A180" t="str">
            <v>Karotten (Bund oder Vlies)</v>
          </cell>
          <cell r="B180" t="str">
            <v>&lt; 45</v>
          </cell>
          <cell r="C180">
            <v>128</v>
          </cell>
          <cell r="D180" t="str">
            <v>45 - 55</v>
          </cell>
          <cell r="E180">
            <v>150</v>
          </cell>
          <cell r="F180">
            <v>110</v>
          </cell>
          <cell r="G180" t="str">
            <v>&gt; 55</v>
          </cell>
          <cell r="H180">
            <v>178</v>
          </cell>
          <cell r="I180">
            <v>138</v>
          </cell>
          <cell r="J180" t="str">
            <v>&gt; 55</v>
          </cell>
          <cell r="K180">
            <v>178</v>
          </cell>
          <cell r="L180" t="str">
            <v>&gt; 55</v>
          </cell>
          <cell r="M180">
            <v>178</v>
          </cell>
          <cell r="N180">
            <v>45</v>
          </cell>
          <cell r="O180">
            <v>40</v>
          </cell>
          <cell r="P180">
            <v>25</v>
          </cell>
          <cell r="Q180">
            <v>30</v>
          </cell>
          <cell r="R180">
            <v>40</v>
          </cell>
          <cell r="S180">
            <v>15</v>
          </cell>
          <cell r="T180" t="str">
            <v>-</v>
          </cell>
        </row>
        <row r="181">
          <cell r="A181" t="str">
            <v>Karotten (Industrie)</v>
          </cell>
          <cell r="B181" t="str">
            <v>&lt; 70</v>
          </cell>
          <cell r="C181">
            <v>180</v>
          </cell>
          <cell r="D181" t="str">
            <v>70 - 85</v>
          </cell>
          <cell r="E181">
            <v>210</v>
          </cell>
          <cell r="F181">
            <v>150</v>
          </cell>
          <cell r="G181" t="str">
            <v>&gt; 85</v>
          </cell>
          <cell r="H181">
            <v>255</v>
          </cell>
          <cell r="I181">
            <v>188</v>
          </cell>
          <cell r="J181" t="str">
            <v>&gt; 85</v>
          </cell>
          <cell r="K181">
            <v>255</v>
          </cell>
          <cell r="L181" t="str">
            <v>&gt; 85</v>
          </cell>
          <cell r="M181">
            <v>255</v>
          </cell>
          <cell r="N181">
            <v>75</v>
          </cell>
          <cell r="O181">
            <v>65</v>
          </cell>
          <cell r="P181">
            <v>40</v>
          </cell>
          <cell r="Q181">
            <v>50</v>
          </cell>
          <cell r="R181">
            <v>65</v>
          </cell>
          <cell r="S181">
            <v>25</v>
          </cell>
          <cell r="T181" t="str">
            <v>-</v>
          </cell>
        </row>
        <row r="182">
          <cell r="A182" t="str">
            <v>Karotten (Lager)</v>
          </cell>
          <cell r="B182" t="str">
            <v>&lt; 70</v>
          </cell>
          <cell r="C182">
            <v>180</v>
          </cell>
          <cell r="D182" t="str">
            <v>70 - 85</v>
          </cell>
          <cell r="E182">
            <v>210</v>
          </cell>
          <cell r="F182">
            <v>150</v>
          </cell>
          <cell r="G182" t="str">
            <v>&gt; 85</v>
          </cell>
          <cell r="H182">
            <v>255</v>
          </cell>
          <cell r="I182">
            <v>188</v>
          </cell>
          <cell r="J182" t="str">
            <v>&gt; 85</v>
          </cell>
          <cell r="K182">
            <v>255</v>
          </cell>
          <cell r="L182" t="str">
            <v>&gt; 85</v>
          </cell>
          <cell r="M182">
            <v>255</v>
          </cell>
          <cell r="N182">
            <v>75</v>
          </cell>
          <cell r="O182">
            <v>65</v>
          </cell>
          <cell r="P182">
            <v>40</v>
          </cell>
          <cell r="Q182">
            <v>50</v>
          </cell>
          <cell r="R182">
            <v>65</v>
          </cell>
          <cell r="S182">
            <v>25</v>
          </cell>
          <cell r="T182" t="str">
            <v>-</v>
          </cell>
        </row>
        <row r="183">
          <cell r="A183" t="str">
            <v>Kerbel</v>
          </cell>
          <cell r="B183" t="str">
            <v>-</v>
          </cell>
          <cell r="C183">
            <v>120</v>
          </cell>
          <cell r="D183" t="str">
            <v>-</v>
          </cell>
          <cell r="E183">
            <v>120</v>
          </cell>
          <cell r="F183">
            <v>120</v>
          </cell>
          <cell r="G183" t="str">
            <v>-</v>
          </cell>
          <cell r="H183">
            <v>120</v>
          </cell>
          <cell r="I183">
            <v>150</v>
          </cell>
          <cell r="J183" t="str">
            <v>-</v>
          </cell>
          <cell r="K183">
            <v>120</v>
          </cell>
          <cell r="L183" t="str">
            <v>-</v>
          </cell>
          <cell r="M183">
            <v>120</v>
          </cell>
          <cell r="N183">
            <v>75</v>
          </cell>
          <cell r="O183">
            <v>65</v>
          </cell>
          <cell r="P183">
            <v>50</v>
          </cell>
          <cell r="Q183">
            <v>50</v>
          </cell>
          <cell r="R183">
            <v>50</v>
          </cell>
          <cell r="S183">
            <v>20</v>
          </cell>
          <cell r="T183" t="str">
            <v>-</v>
          </cell>
        </row>
        <row r="184">
          <cell r="A184" t="str">
            <v>Knoblauch (Frühjahr)</v>
          </cell>
          <cell r="B184" t="str">
            <v>&lt; 4</v>
          </cell>
          <cell r="C184">
            <v>80</v>
          </cell>
          <cell r="D184" t="str">
            <v>4 - 5</v>
          </cell>
          <cell r="E184">
            <v>115</v>
          </cell>
          <cell r="F184">
            <v>75</v>
          </cell>
          <cell r="G184" t="str">
            <v>&gt; 5</v>
          </cell>
          <cell r="H184">
            <v>134</v>
          </cell>
          <cell r="I184">
            <v>94</v>
          </cell>
          <cell r="J184" t="str">
            <v>&gt; 5</v>
          </cell>
          <cell r="K184">
            <v>134</v>
          </cell>
          <cell r="L184" t="str">
            <v>&gt; 5</v>
          </cell>
          <cell r="M184">
            <v>134</v>
          </cell>
          <cell r="N184">
            <v>45</v>
          </cell>
          <cell r="O184">
            <v>40</v>
          </cell>
          <cell r="P184">
            <v>25</v>
          </cell>
          <cell r="Q184">
            <v>30</v>
          </cell>
          <cell r="R184">
            <v>40</v>
          </cell>
          <cell r="S184">
            <v>15</v>
          </cell>
          <cell r="T184" t="str">
            <v>-</v>
          </cell>
        </row>
        <row r="185">
          <cell r="A185" t="str">
            <v>Knoblauch (Herbst)</v>
          </cell>
          <cell r="B185" t="str">
            <v>&lt; 5</v>
          </cell>
          <cell r="C185">
            <v>92</v>
          </cell>
          <cell r="D185" t="str">
            <v>5 - 9</v>
          </cell>
          <cell r="E185">
            <v>110</v>
          </cell>
          <cell r="F185">
            <v>90</v>
          </cell>
          <cell r="G185" t="str">
            <v>&gt; 9</v>
          </cell>
          <cell r="H185">
            <v>133</v>
          </cell>
          <cell r="I185">
            <v>113</v>
          </cell>
          <cell r="J185" t="str">
            <v>&gt; 9</v>
          </cell>
          <cell r="K185">
            <v>133</v>
          </cell>
          <cell r="L185" t="str">
            <v>&gt; 9</v>
          </cell>
          <cell r="M185">
            <v>133</v>
          </cell>
          <cell r="N185">
            <v>45</v>
          </cell>
          <cell r="O185">
            <v>40</v>
          </cell>
          <cell r="P185">
            <v>25</v>
          </cell>
          <cell r="Q185">
            <v>30</v>
          </cell>
          <cell r="R185">
            <v>40</v>
          </cell>
          <cell r="S185">
            <v>15</v>
          </cell>
          <cell r="T185" t="str">
            <v>-</v>
          </cell>
        </row>
        <row r="186">
          <cell r="A186" t="str">
            <v>Knollenfenchel</v>
          </cell>
          <cell r="B186" t="str">
            <v>&lt; 25</v>
          </cell>
          <cell r="C186">
            <v>160</v>
          </cell>
          <cell r="D186" t="str">
            <v>25 - 30</v>
          </cell>
          <cell r="E186">
            <v>190</v>
          </cell>
          <cell r="F186">
            <v>150</v>
          </cell>
          <cell r="G186" t="str">
            <v>&gt; 30</v>
          </cell>
          <cell r="H186">
            <v>228</v>
          </cell>
          <cell r="I186">
            <v>188</v>
          </cell>
          <cell r="J186" t="str">
            <v>&gt; 30</v>
          </cell>
          <cell r="K186">
            <v>228</v>
          </cell>
          <cell r="L186" t="str">
            <v>&gt; 30</v>
          </cell>
          <cell r="M186">
            <v>228</v>
          </cell>
          <cell r="N186">
            <v>30</v>
          </cell>
          <cell r="O186">
            <v>25</v>
          </cell>
          <cell r="P186">
            <v>15</v>
          </cell>
          <cell r="Q186">
            <v>20</v>
          </cell>
          <cell r="R186">
            <v>25</v>
          </cell>
          <cell r="S186">
            <v>10</v>
          </cell>
          <cell r="T186" t="str">
            <v>-</v>
          </cell>
        </row>
        <row r="187">
          <cell r="A187" t="str">
            <v>Kochsalat</v>
          </cell>
          <cell r="B187" t="str">
            <v>&lt; 45</v>
          </cell>
          <cell r="C187">
            <v>168</v>
          </cell>
          <cell r="D187" t="str">
            <v>45 - 55</v>
          </cell>
          <cell r="E187">
            <v>200</v>
          </cell>
          <cell r="F187">
            <v>160</v>
          </cell>
          <cell r="G187" t="str">
            <v>&gt; 55</v>
          </cell>
          <cell r="H187">
            <v>240</v>
          </cell>
          <cell r="I187">
            <v>200</v>
          </cell>
          <cell r="J187" t="str">
            <v>&gt; 55</v>
          </cell>
          <cell r="K187">
            <v>240</v>
          </cell>
          <cell r="L187" t="str">
            <v>&gt; 55</v>
          </cell>
          <cell r="M187">
            <v>240</v>
          </cell>
          <cell r="N187">
            <v>90</v>
          </cell>
          <cell r="O187">
            <v>75</v>
          </cell>
          <cell r="P187">
            <v>50</v>
          </cell>
          <cell r="Q187">
            <v>60</v>
          </cell>
          <cell r="R187">
            <v>75</v>
          </cell>
          <cell r="S187">
            <v>30</v>
          </cell>
          <cell r="T187" t="str">
            <v>-</v>
          </cell>
        </row>
        <row r="188">
          <cell r="A188" t="str">
            <v>Kohl (Herbst)</v>
          </cell>
          <cell r="B188" t="str">
            <v>&lt; 40</v>
          </cell>
          <cell r="C188">
            <v>240</v>
          </cell>
          <cell r="D188" t="str">
            <v>40 - 50</v>
          </cell>
          <cell r="E188">
            <v>290</v>
          </cell>
          <cell r="F188">
            <v>250</v>
          </cell>
          <cell r="G188" t="str">
            <v>&gt; 50</v>
          </cell>
          <cell r="H188">
            <v>353</v>
          </cell>
          <cell r="I188">
            <v>313</v>
          </cell>
          <cell r="J188" t="str">
            <v>&gt; 50</v>
          </cell>
          <cell r="K188">
            <v>353</v>
          </cell>
          <cell r="L188" t="str">
            <v>&gt; 50</v>
          </cell>
          <cell r="M188">
            <v>353</v>
          </cell>
          <cell r="N188">
            <v>75</v>
          </cell>
          <cell r="O188">
            <v>65</v>
          </cell>
          <cell r="P188">
            <v>40</v>
          </cell>
          <cell r="Q188">
            <v>50</v>
          </cell>
          <cell r="R188">
            <v>65</v>
          </cell>
          <cell r="S188">
            <v>25</v>
          </cell>
          <cell r="T188" t="str">
            <v>-</v>
          </cell>
        </row>
        <row r="189">
          <cell r="A189" t="str">
            <v>Kohl (Vlies, Sommer)</v>
          </cell>
          <cell r="B189" t="str">
            <v>&lt; 40</v>
          </cell>
          <cell r="C189">
            <v>240</v>
          </cell>
          <cell r="D189" t="str">
            <v>40 - 50</v>
          </cell>
          <cell r="E189">
            <v>290</v>
          </cell>
          <cell r="F189">
            <v>250</v>
          </cell>
          <cell r="G189" t="str">
            <v>&gt; 50</v>
          </cell>
          <cell r="H189">
            <v>353</v>
          </cell>
          <cell r="I189">
            <v>313</v>
          </cell>
          <cell r="J189" t="str">
            <v>&gt; 50</v>
          </cell>
          <cell r="K189">
            <v>353</v>
          </cell>
          <cell r="L189" t="str">
            <v>&gt; 50</v>
          </cell>
          <cell r="M189">
            <v>353</v>
          </cell>
          <cell r="N189">
            <v>60</v>
          </cell>
          <cell r="O189">
            <v>50</v>
          </cell>
          <cell r="P189">
            <v>30</v>
          </cell>
          <cell r="Q189">
            <v>40</v>
          </cell>
          <cell r="R189">
            <v>50</v>
          </cell>
          <cell r="S189">
            <v>20</v>
          </cell>
          <cell r="T189" t="str">
            <v>-</v>
          </cell>
        </row>
        <row r="190">
          <cell r="A190" t="str">
            <v>Kohlrabi</v>
          </cell>
          <cell r="B190" t="str">
            <v>&lt; 25</v>
          </cell>
          <cell r="C190">
            <v>168</v>
          </cell>
          <cell r="D190" t="str">
            <v>25 - 35</v>
          </cell>
          <cell r="E190">
            <v>200</v>
          </cell>
          <cell r="F190">
            <v>160</v>
          </cell>
          <cell r="G190" t="str">
            <v>&gt; 35</v>
          </cell>
          <cell r="H190">
            <v>240</v>
          </cell>
          <cell r="I190">
            <v>200</v>
          </cell>
          <cell r="J190" t="str">
            <v>&gt; 35</v>
          </cell>
          <cell r="K190">
            <v>240</v>
          </cell>
          <cell r="L190" t="str">
            <v>&gt; 35</v>
          </cell>
          <cell r="M190">
            <v>240</v>
          </cell>
          <cell r="N190">
            <v>60</v>
          </cell>
          <cell r="O190">
            <v>50</v>
          </cell>
          <cell r="P190">
            <v>30</v>
          </cell>
          <cell r="Q190">
            <v>40</v>
          </cell>
          <cell r="R190">
            <v>50</v>
          </cell>
          <cell r="S190">
            <v>20</v>
          </cell>
          <cell r="T190" t="str">
            <v>-</v>
          </cell>
        </row>
        <row r="191">
          <cell r="A191" t="str">
            <v>Kohlrabi (geschützt, Herbst)</v>
          </cell>
          <cell r="B191" t="str">
            <v>&lt; 25</v>
          </cell>
          <cell r="C191">
            <v>168</v>
          </cell>
          <cell r="D191" t="str">
            <v>25 - 35</v>
          </cell>
          <cell r="E191">
            <v>200</v>
          </cell>
          <cell r="F191">
            <v>160</v>
          </cell>
          <cell r="G191" t="str">
            <v>&gt; 35</v>
          </cell>
          <cell r="H191">
            <v>240</v>
          </cell>
          <cell r="I191">
            <v>200</v>
          </cell>
          <cell r="J191" t="str">
            <v>&gt; 35</v>
          </cell>
          <cell r="K191">
            <v>240</v>
          </cell>
          <cell r="L191" t="str">
            <v>&gt; 35</v>
          </cell>
          <cell r="M191">
            <v>240</v>
          </cell>
          <cell r="N191">
            <v>60</v>
          </cell>
          <cell r="O191">
            <v>50</v>
          </cell>
          <cell r="P191">
            <v>30</v>
          </cell>
          <cell r="Q191">
            <v>40</v>
          </cell>
          <cell r="R191">
            <v>50</v>
          </cell>
          <cell r="S191">
            <v>20</v>
          </cell>
          <cell r="T191" t="str">
            <v>-</v>
          </cell>
        </row>
        <row r="192">
          <cell r="A192" t="str">
            <v>Kohlrabi (Industrie)</v>
          </cell>
          <cell r="B192" t="str">
            <v>&lt; 50</v>
          </cell>
          <cell r="C192">
            <v>208</v>
          </cell>
          <cell r="D192" t="str">
            <v>50 - 70</v>
          </cell>
          <cell r="E192">
            <v>250</v>
          </cell>
          <cell r="F192">
            <v>210</v>
          </cell>
          <cell r="G192" t="str">
            <v>&gt; 70</v>
          </cell>
          <cell r="H192">
            <v>303</v>
          </cell>
          <cell r="I192">
            <v>263</v>
          </cell>
          <cell r="J192" t="str">
            <v>&gt; 70</v>
          </cell>
          <cell r="K192">
            <v>303</v>
          </cell>
          <cell r="L192" t="str">
            <v>&gt; 70</v>
          </cell>
          <cell r="M192">
            <v>303</v>
          </cell>
          <cell r="N192">
            <v>90</v>
          </cell>
          <cell r="O192">
            <v>75</v>
          </cell>
          <cell r="P192">
            <v>50</v>
          </cell>
          <cell r="Q192">
            <v>60</v>
          </cell>
          <cell r="R192">
            <v>75</v>
          </cell>
          <cell r="S192">
            <v>30</v>
          </cell>
          <cell r="T192" t="str">
            <v>-</v>
          </cell>
        </row>
        <row r="193">
          <cell r="A193" t="str">
            <v>Kohlrabi (Vlies)</v>
          </cell>
          <cell r="B193" t="str">
            <v>&lt; 25</v>
          </cell>
          <cell r="C193">
            <v>180</v>
          </cell>
          <cell r="D193" t="str">
            <v>25 - 35</v>
          </cell>
          <cell r="E193">
            <v>210</v>
          </cell>
          <cell r="F193">
            <v>150</v>
          </cell>
          <cell r="G193" t="str">
            <v>&gt; 35</v>
          </cell>
          <cell r="H193">
            <v>248</v>
          </cell>
          <cell r="I193">
            <v>188</v>
          </cell>
          <cell r="J193" t="str">
            <v>&gt; 35</v>
          </cell>
          <cell r="K193">
            <v>248</v>
          </cell>
          <cell r="L193" t="str">
            <v>&gt; 35</v>
          </cell>
          <cell r="M193">
            <v>248</v>
          </cell>
          <cell r="N193">
            <v>55</v>
          </cell>
          <cell r="O193">
            <v>45</v>
          </cell>
          <cell r="P193">
            <v>30</v>
          </cell>
          <cell r="Q193">
            <v>35</v>
          </cell>
          <cell r="R193">
            <v>45</v>
          </cell>
          <cell r="S193">
            <v>20</v>
          </cell>
          <cell r="T193" t="str">
            <v>-</v>
          </cell>
        </row>
        <row r="194">
          <cell r="A194" t="str">
            <v>Kopfsalat</v>
          </cell>
          <cell r="B194" t="str">
            <v>&lt; 25</v>
          </cell>
          <cell r="C194">
            <v>140</v>
          </cell>
          <cell r="D194" t="str">
            <v>25 - 35</v>
          </cell>
          <cell r="E194">
            <v>160</v>
          </cell>
          <cell r="F194">
            <v>100</v>
          </cell>
          <cell r="G194" t="str">
            <v>&gt; 35</v>
          </cell>
          <cell r="H194">
            <v>185</v>
          </cell>
          <cell r="I194">
            <v>125</v>
          </cell>
          <cell r="J194" t="str">
            <v>&gt; 35</v>
          </cell>
          <cell r="K194">
            <v>185</v>
          </cell>
          <cell r="L194" t="str">
            <v>&gt; 35</v>
          </cell>
          <cell r="M194">
            <v>185</v>
          </cell>
          <cell r="N194">
            <v>45</v>
          </cell>
          <cell r="O194">
            <v>40</v>
          </cell>
          <cell r="P194">
            <v>25</v>
          </cell>
          <cell r="Q194">
            <v>30</v>
          </cell>
          <cell r="R194">
            <v>40</v>
          </cell>
          <cell r="S194">
            <v>15</v>
          </cell>
          <cell r="T194" t="str">
            <v>-</v>
          </cell>
        </row>
        <row r="195">
          <cell r="A195" t="str">
            <v>Kopfsalat (geschützt)</v>
          </cell>
          <cell r="B195" t="str">
            <v>&lt; 25</v>
          </cell>
          <cell r="C195">
            <v>140</v>
          </cell>
          <cell r="D195" t="str">
            <v>25 - 35</v>
          </cell>
          <cell r="E195">
            <v>160</v>
          </cell>
          <cell r="F195">
            <v>100</v>
          </cell>
          <cell r="G195" t="str">
            <v>&gt; 35</v>
          </cell>
          <cell r="H195">
            <v>185</v>
          </cell>
          <cell r="I195">
            <v>125</v>
          </cell>
          <cell r="J195" t="str">
            <v>&gt; 35</v>
          </cell>
          <cell r="K195">
            <v>185</v>
          </cell>
          <cell r="L195" t="str">
            <v>&gt; 35</v>
          </cell>
          <cell r="M195">
            <v>185</v>
          </cell>
          <cell r="N195">
            <v>45</v>
          </cell>
          <cell r="O195">
            <v>40</v>
          </cell>
          <cell r="P195">
            <v>25</v>
          </cell>
          <cell r="Q195">
            <v>30</v>
          </cell>
          <cell r="R195">
            <v>40</v>
          </cell>
          <cell r="S195">
            <v>15</v>
          </cell>
          <cell r="T195" t="str">
            <v>-</v>
          </cell>
        </row>
        <row r="196">
          <cell r="A196" t="str">
            <v>Kopfsalat (Vlies)</v>
          </cell>
          <cell r="B196" t="str">
            <v>&lt; 25</v>
          </cell>
          <cell r="C196">
            <v>140</v>
          </cell>
          <cell r="D196" t="str">
            <v>25 - 35</v>
          </cell>
          <cell r="E196">
            <v>160</v>
          </cell>
          <cell r="F196">
            <v>100</v>
          </cell>
          <cell r="G196" t="str">
            <v>&gt; 35</v>
          </cell>
          <cell r="H196">
            <v>185</v>
          </cell>
          <cell r="I196">
            <v>125</v>
          </cell>
          <cell r="J196" t="str">
            <v>&gt; 35</v>
          </cell>
          <cell r="K196">
            <v>185</v>
          </cell>
          <cell r="L196" t="str">
            <v>&gt; 35</v>
          </cell>
          <cell r="M196">
            <v>185</v>
          </cell>
          <cell r="N196">
            <v>45</v>
          </cell>
          <cell r="O196">
            <v>40</v>
          </cell>
          <cell r="P196">
            <v>25</v>
          </cell>
          <cell r="Q196">
            <v>30</v>
          </cell>
          <cell r="R196">
            <v>40</v>
          </cell>
          <cell r="S196">
            <v>15</v>
          </cell>
          <cell r="T196" t="str">
            <v>-</v>
          </cell>
        </row>
        <row r="197">
          <cell r="A197" t="str">
            <v>Kraut (Früh, Vlies)</v>
          </cell>
          <cell r="B197" t="str">
            <v>&lt; 25</v>
          </cell>
          <cell r="C197">
            <v>220</v>
          </cell>
          <cell r="D197" t="str">
            <v>25 - 35</v>
          </cell>
          <cell r="E197">
            <v>260</v>
          </cell>
          <cell r="F197">
            <v>200</v>
          </cell>
          <cell r="G197" t="str">
            <v>&gt; 35</v>
          </cell>
          <cell r="H197">
            <v>310</v>
          </cell>
          <cell r="I197">
            <v>250</v>
          </cell>
          <cell r="J197" t="str">
            <v>&gt; 35</v>
          </cell>
          <cell r="K197">
            <v>310</v>
          </cell>
          <cell r="L197" t="str">
            <v>&gt; 35</v>
          </cell>
          <cell r="M197">
            <v>310</v>
          </cell>
          <cell r="N197">
            <v>60</v>
          </cell>
          <cell r="O197">
            <v>50</v>
          </cell>
          <cell r="P197">
            <v>30</v>
          </cell>
          <cell r="Q197">
            <v>40</v>
          </cell>
          <cell r="R197">
            <v>50</v>
          </cell>
          <cell r="S197">
            <v>20</v>
          </cell>
          <cell r="T197" t="str">
            <v>-</v>
          </cell>
        </row>
        <row r="198">
          <cell r="A198" t="str">
            <v>Kraut (Herbst)</v>
          </cell>
          <cell r="B198" t="str">
            <v>&lt; 65</v>
          </cell>
          <cell r="C198">
            <v>252</v>
          </cell>
          <cell r="D198" t="str">
            <v>65 - 75</v>
          </cell>
          <cell r="E198">
            <v>305</v>
          </cell>
          <cell r="G198" t="str">
            <v>&gt; 75</v>
          </cell>
          <cell r="H198">
            <v>371</v>
          </cell>
          <cell r="J198" t="str">
            <v>&gt; 75</v>
          </cell>
          <cell r="K198">
            <v>371</v>
          </cell>
          <cell r="L198" t="str">
            <v>&gt; 75</v>
          </cell>
          <cell r="M198">
            <v>371</v>
          </cell>
          <cell r="N198">
            <v>90</v>
          </cell>
          <cell r="O198">
            <v>75</v>
          </cell>
          <cell r="P198">
            <v>50</v>
          </cell>
          <cell r="Q198">
            <v>60</v>
          </cell>
          <cell r="R198">
            <v>75</v>
          </cell>
          <cell r="S198">
            <v>30</v>
          </cell>
          <cell r="T198" t="str">
            <v>-</v>
          </cell>
        </row>
        <row r="199">
          <cell r="A199" t="str">
            <v>Kraut (Industrie, früh)</v>
          </cell>
          <cell r="B199" t="str">
            <v>&lt; 90</v>
          </cell>
          <cell r="C199">
            <v>310</v>
          </cell>
          <cell r="D199" t="str">
            <v>90 - 110</v>
          </cell>
          <cell r="E199">
            <v>380</v>
          </cell>
          <cell r="F199">
            <v>320</v>
          </cell>
          <cell r="G199" t="str">
            <v>&gt; 110</v>
          </cell>
          <cell r="H199">
            <v>465</v>
          </cell>
          <cell r="I199">
            <v>400</v>
          </cell>
          <cell r="J199" t="str">
            <v>&gt; 110</v>
          </cell>
          <cell r="K199">
            <v>465</v>
          </cell>
          <cell r="L199" t="str">
            <v>&gt; 110</v>
          </cell>
          <cell r="M199">
            <v>465</v>
          </cell>
          <cell r="N199">
            <v>105</v>
          </cell>
          <cell r="O199">
            <v>90</v>
          </cell>
          <cell r="P199">
            <v>55</v>
          </cell>
          <cell r="Q199">
            <v>70</v>
          </cell>
          <cell r="R199">
            <v>90</v>
          </cell>
          <cell r="S199">
            <v>35</v>
          </cell>
          <cell r="T199" t="str">
            <v>-</v>
          </cell>
        </row>
        <row r="200">
          <cell r="A200" t="str">
            <v>Kraut (Industrie, spät)</v>
          </cell>
          <cell r="B200" t="str">
            <v>&lt; 90</v>
          </cell>
          <cell r="C200">
            <v>310</v>
          </cell>
          <cell r="D200" t="str">
            <v>90 - 110</v>
          </cell>
          <cell r="E200">
            <v>380</v>
          </cell>
          <cell r="F200">
            <v>320</v>
          </cell>
          <cell r="G200" t="str">
            <v>&gt; 110</v>
          </cell>
          <cell r="H200">
            <v>465</v>
          </cell>
          <cell r="I200">
            <v>400</v>
          </cell>
          <cell r="J200" t="str">
            <v>&gt; 110</v>
          </cell>
          <cell r="K200">
            <v>465</v>
          </cell>
          <cell r="L200" t="str">
            <v>&gt; 110</v>
          </cell>
          <cell r="M200">
            <v>465</v>
          </cell>
          <cell r="N200">
            <v>120</v>
          </cell>
          <cell r="O200">
            <v>100</v>
          </cell>
          <cell r="P200">
            <v>65</v>
          </cell>
          <cell r="Q200">
            <v>80</v>
          </cell>
          <cell r="R200">
            <v>100</v>
          </cell>
          <cell r="S200">
            <v>40</v>
          </cell>
          <cell r="T200" t="str">
            <v>-</v>
          </cell>
        </row>
        <row r="201">
          <cell r="A201" t="str">
            <v>Kraut (Lager)</v>
          </cell>
          <cell r="B201" t="str">
            <v>&lt; 65</v>
          </cell>
          <cell r="C201">
            <v>252</v>
          </cell>
          <cell r="D201" t="str">
            <v>65 - 75</v>
          </cell>
          <cell r="E201">
            <v>305</v>
          </cell>
          <cell r="F201">
            <v>265</v>
          </cell>
          <cell r="G201" t="str">
            <v>&gt; 75</v>
          </cell>
          <cell r="H201">
            <v>371</v>
          </cell>
          <cell r="I201">
            <v>331</v>
          </cell>
          <cell r="J201" t="str">
            <v>&gt; 75</v>
          </cell>
          <cell r="K201">
            <v>371</v>
          </cell>
          <cell r="L201" t="str">
            <v>&gt; 75</v>
          </cell>
          <cell r="M201">
            <v>371</v>
          </cell>
          <cell r="N201">
            <v>105</v>
          </cell>
          <cell r="O201">
            <v>90</v>
          </cell>
          <cell r="P201">
            <v>55</v>
          </cell>
          <cell r="Q201">
            <v>70</v>
          </cell>
          <cell r="R201">
            <v>90</v>
          </cell>
          <cell r="S201">
            <v>35</v>
          </cell>
          <cell r="T201" t="str">
            <v>-</v>
          </cell>
        </row>
        <row r="202">
          <cell r="A202" t="str">
            <v>Kraut (Sommer)</v>
          </cell>
          <cell r="B202" t="str">
            <v>&lt; 65</v>
          </cell>
          <cell r="C202">
            <v>252</v>
          </cell>
          <cell r="D202" t="str">
            <v>65 - 75</v>
          </cell>
          <cell r="E202">
            <v>305</v>
          </cell>
          <cell r="G202" t="str">
            <v>&gt; 75</v>
          </cell>
          <cell r="H202">
            <v>371</v>
          </cell>
          <cell r="J202" t="str">
            <v>&gt; 75</v>
          </cell>
          <cell r="K202">
            <v>371</v>
          </cell>
          <cell r="L202" t="str">
            <v>&gt; 75</v>
          </cell>
          <cell r="M202">
            <v>371</v>
          </cell>
          <cell r="N202">
            <v>75</v>
          </cell>
          <cell r="O202">
            <v>65</v>
          </cell>
          <cell r="P202">
            <v>40</v>
          </cell>
          <cell r="Q202">
            <v>50</v>
          </cell>
          <cell r="R202">
            <v>65</v>
          </cell>
          <cell r="S202">
            <v>25</v>
          </cell>
          <cell r="T202" t="str">
            <v>-</v>
          </cell>
        </row>
        <row r="203">
          <cell r="A203" t="str">
            <v>Kren (Meerettich)</v>
          </cell>
          <cell r="B203" t="str">
            <v>&lt; 8</v>
          </cell>
          <cell r="C203">
            <v>200</v>
          </cell>
          <cell r="D203" t="str">
            <v>8 - 10</v>
          </cell>
          <cell r="E203">
            <v>240</v>
          </cell>
          <cell r="F203">
            <v>200</v>
          </cell>
          <cell r="G203" t="str">
            <v>&gt; 10</v>
          </cell>
          <cell r="H203">
            <v>290</v>
          </cell>
          <cell r="I203">
            <v>250</v>
          </cell>
          <cell r="J203" t="str">
            <v>&gt; 10</v>
          </cell>
          <cell r="K203">
            <v>290</v>
          </cell>
          <cell r="L203" t="str">
            <v>&gt; 10</v>
          </cell>
          <cell r="M203">
            <v>290</v>
          </cell>
          <cell r="N203">
            <v>90</v>
          </cell>
          <cell r="O203">
            <v>75</v>
          </cell>
          <cell r="P203">
            <v>50</v>
          </cell>
          <cell r="Q203">
            <v>60</v>
          </cell>
          <cell r="R203">
            <v>75</v>
          </cell>
          <cell r="S203">
            <v>30</v>
          </cell>
          <cell r="T203" t="str">
            <v>-</v>
          </cell>
        </row>
        <row r="204">
          <cell r="A204" t="str">
            <v>Lollo</v>
          </cell>
          <cell r="B204" t="str">
            <v>&lt; 25</v>
          </cell>
          <cell r="C204">
            <v>140</v>
          </cell>
          <cell r="D204" t="str">
            <v>25 - 35</v>
          </cell>
          <cell r="E204">
            <v>160</v>
          </cell>
          <cell r="F204">
            <v>100</v>
          </cell>
          <cell r="G204" t="str">
            <v>&gt; 35</v>
          </cell>
          <cell r="H204">
            <v>185</v>
          </cell>
          <cell r="I204">
            <v>125</v>
          </cell>
          <cell r="J204" t="str">
            <v>&gt; 35</v>
          </cell>
          <cell r="K204">
            <v>185</v>
          </cell>
          <cell r="L204" t="str">
            <v>&gt; 35</v>
          </cell>
          <cell r="M204">
            <v>185</v>
          </cell>
          <cell r="N204">
            <v>45</v>
          </cell>
          <cell r="O204">
            <v>40</v>
          </cell>
          <cell r="P204">
            <v>25</v>
          </cell>
          <cell r="Q204">
            <v>30</v>
          </cell>
          <cell r="R204">
            <v>40</v>
          </cell>
          <cell r="S204">
            <v>15</v>
          </cell>
          <cell r="T204" t="str">
            <v>-</v>
          </cell>
        </row>
        <row r="205">
          <cell r="A205" t="str">
            <v>Lollo (geschützt)</v>
          </cell>
          <cell r="B205" t="str">
            <v>&lt; 25</v>
          </cell>
          <cell r="C205">
            <v>140</v>
          </cell>
          <cell r="D205" t="str">
            <v>25 - 35</v>
          </cell>
          <cell r="E205">
            <v>160</v>
          </cell>
          <cell r="F205">
            <v>100</v>
          </cell>
          <cell r="G205" t="str">
            <v>&gt; 35</v>
          </cell>
          <cell r="H205">
            <v>185</v>
          </cell>
          <cell r="I205">
            <v>125</v>
          </cell>
          <cell r="J205" t="str">
            <v>&gt; 35</v>
          </cell>
          <cell r="K205">
            <v>185</v>
          </cell>
          <cell r="L205" t="str">
            <v>&gt; 35</v>
          </cell>
          <cell r="M205">
            <v>185</v>
          </cell>
          <cell r="N205">
            <v>45</v>
          </cell>
          <cell r="O205">
            <v>40</v>
          </cell>
          <cell r="P205">
            <v>25</v>
          </cell>
          <cell r="Q205">
            <v>30</v>
          </cell>
          <cell r="R205">
            <v>40</v>
          </cell>
          <cell r="S205">
            <v>15</v>
          </cell>
          <cell r="T205" t="str">
            <v>-</v>
          </cell>
        </row>
        <row r="206">
          <cell r="A206" t="str">
            <v>Lollo (Vlies)</v>
          </cell>
          <cell r="B206" t="str">
            <v>&lt; 25</v>
          </cell>
          <cell r="C206">
            <v>140</v>
          </cell>
          <cell r="D206" t="str">
            <v>25 - 35</v>
          </cell>
          <cell r="E206">
            <v>160</v>
          </cell>
          <cell r="F206">
            <v>100</v>
          </cell>
          <cell r="G206" t="str">
            <v>&gt; 35</v>
          </cell>
          <cell r="H206">
            <v>185</v>
          </cell>
          <cell r="I206">
            <v>125</v>
          </cell>
          <cell r="J206" t="str">
            <v>&gt; 35</v>
          </cell>
          <cell r="K206">
            <v>185</v>
          </cell>
          <cell r="L206" t="str">
            <v>&gt; 35</v>
          </cell>
          <cell r="M206">
            <v>185</v>
          </cell>
          <cell r="N206">
            <v>45</v>
          </cell>
          <cell r="O206">
            <v>40</v>
          </cell>
          <cell r="P206">
            <v>25</v>
          </cell>
          <cell r="Q206">
            <v>30</v>
          </cell>
          <cell r="R206">
            <v>40</v>
          </cell>
          <cell r="S206">
            <v>15</v>
          </cell>
          <cell r="T206" t="str">
            <v>-</v>
          </cell>
        </row>
        <row r="207">
          <cell r="A207" t="str">
            <v>Mangold</v>
          </cell>
          <cell r="B207" t="str">
            <v>&lt; 15</v>
          </cell>
          <cell r="C207">
            <v>152</v>
          </cell>
          <cell r="D207" t="str">
            <v>15 - 20</v>
          </cell>
          <cell r="E207">
            <v>180</v>
          </cell>
          <cell r="F207">
            <v>140</v>
          </cell>
          <cell r="G207" t="str">
            <v>&gt; 20</v>
          </cell>
          <cell r="H207">
            <v>215</v>
          </cell>
          <cell r="I207">
            <v>175</v>
          </cell>
          <cell r="J207" t="str">
            <v>&gt; 20</v>
          </cell>
          <cell r="K207">
            <v>215</v>
          </cell>
          <cell r="L207" t="str">
            <v>&gt; 20</v>
          </cell>
          <cell r="M207">
            <v>215</v>
          </cell>
          <cell r="N207">
            <v>60</v>
          </cell>
          <cell r="O207">
            <v>50</v>
          </cell>
          <cell r="P207">
            <v>30</v>
          </cell>
          <cell r="Q207">
            <v>40</v>
          </cell>
          <cell r="R207">
            <v>50</v>
          </cell>
          <cell r="S207">
            <v>20</v>
          </cell>
          <cell r="T207" t="str">
            <v>-</v>
          </cell>
        </row>
        <row r="208">
          <cell r="A208" t="str">
            <v>Melanzani, Aubergine (Freiland)</v>
          </cell>
          <cell r="B208" t="str">
            <v>-</v>
          </cell>
          <cell r="C208">
            <v>240</v>
          </cell>
          <cell r="D208" t="str">
            <v>-</v>
          </cell>
          <cell r="E208">
            <v>300</v>
          </cell>
          <cell r="F208">
            <v>300</v>
          </cell>
          <cell r="G208" t="str">
            <v>-</v>
          </cell>
          <cell r="H208">
            <v>375</v>
          </cell>
          <cell r="I208">
            <v>375</v>
          </cell>
          <cell r="J208" t="str">
            <v>-</v>
          </cell>
          <cell r="K208">
            <v>375</v>
          </cell>
          <cell r="L208" t="str">
            <v>-</v>
          </cell>
          <cell r="M208">
            <v>375</v>
          </cell>
          <cell r="N208">
            <v>45</v>
          </cell>
          <cell r="O208">
            <v>40</v>
          </cell>
          <cell r="P208">
            <v>25</v>
          </cell>
          <cell r="Q208">
            <v>30</v>
          </cell>
          <cell r="R208">
            <v>40</v>
          </cell>
          <cell r="S208">
            <v>15</v>
          </cell>
          <cell r="T208" t="str">
            <v>-</v>
          </cell>
        </row>
        <row r="209">
          <cell r="A209" t="str">
            <v>Melanzani, Aubergine (geschützt)</v>
          </cell>
          <cell r="B209" t="str">
            <v>-</v>
          </cell>
          <cell r="C209">
            <v>240</v>
          </cell>
          <cell r="D209" t="str">
            <v>-</v>
          </cell>
          <cell r="E209">
            <v>300</v>
          </cell>
          <cell r="F209">
            <v>300</v>
          </cell>
          <cell r="G209" t="str">
            <v>-</v>
          </cell>
          <cell r="H209">
            <v>375</v>
          </cell>
          <cell r="I209">
            <v>375</v>
          </cell>
          <cell r="J209" t="str">
            <v>-</v>
          </cell>
          <cell r="K209">
            <v>375</v>
          </cell>
          <cell r="L209" t="str">
            <v>-</v>
          </cell>
          <cell r="M209">
            <v>375</v>
          </cell>
          <cell r="N209">
            <v>75</v>
          </cell>
          <cell r="O209">
            <v>65</v>
          </cell>
          <cell r="P209">
            <v>40</v>
          </cell>
          <cell r="Q209">
            <v>50</v>
          </cell>
          <cell r="R209">
            <v>65</v>
          </cell>
          <cell r="S209">
            <v>25</v>
          </cell>
          <cell r="T209" t="str">
            <v>-</v>
          </cell>
        </row>
        <row r="210">
          <cell r="A210" t="str">
            <v>Melone</v>
          </cell>
          <cell r="B210" t="str">
            <v>&lt; 15</v>
          </cell>
          <cell r="C210">
            <v>156</v>
          </cell>
          <cell r="D210" t="str">
            <v>15 - 25</v>
          </cell>
          <cell r="E210">
            <v>185</v>
          </cell>
          <cell r="F210">
            <v>145</v>
          </cell>
          <cell r="G210" t="str">
            <v>&gt; 25</v>
          </cell>
          <cell r="H210">
            <v>221</v>
          </cell>
          <cell r="I210">
            <v>181</v>
          </cell>
          <cell r="J210" t="str">
            <v>&gt; 25</v>
          </cell>
          <cell r="K210">
            <v>221</v>
          </cell>
          <cell r="L210" t="str">
            <v>&gt; 25</v>
          </cell>
          <cell r="M210">
            <v>221</v>
          </cell>
          <cell r="N210">
            <v>75</v>
          </cell>
          <cell r="O210">
            <v>65</v>
          </cell>
          <cell r="P210">
            <v>40</v>
          </cell>
          <cell r="Q210">
            <v>50</v>
          </cell>
          <cell r="R210">
            <v>65</v>
          </cell>
          <cell r="S210">
            <v>25</v>
          </cell>
          <cell r="T210" t="str">
            <v>-</v>
          </cell>
        </row>
        <row r="211">
          <cell r="A211" t="str">
            <v>Ölkürbis</v>
          </cell>
          <cell r="B211" t="str">
            <v>&lt; 0,4</v>
          </cell>
          <cell r="C211">
            <v>105</v>
          </cell>
          <cell r="D211" t="str">
            <v>0,4 - 0,7</v>
          </cell>
          <cell r="E211">
            <v>120</v>
          </cell>
          <cell r="F211">
            <v>80</v>
          </cell>
          <cell r="G211" t="str">
            <v>&gt; 0,7</v>
          </cell>
          <cell r="H211">
            <v>140</v>
          </cell>
          <cell r="I211">
            <v>100</v>
          </cell>
          <cell r="J211" t="str">
            <v>&gt; 0,7</v>
          </cell>
          <cell r="K211">
            <v>140</v>
          </cell>
          <cell r="L211" t="str">
            <v>&gt; 0,7</v>
          </cell>
          <cell r="M211">
            <v>140</v>
          </cell>
          <cell r="N211">
            <v>75</v>
          </cell>
          <cell r="O211">
            <v>65</v>
          </cell>
          <cell r="P211">
            <v>40</v>
          </cell>
          <cell r="Q211">
            <v>50</v>
          </cell>
          <cell r="R211">
            <v>65</v>
          </cell>
          <cell r="S211">
            <v>25</v>
          </cell>
          <cell r="T211" t="str">
            <v>-</v>
          </cell>
        </row>
        <row r="212">
          <cell r="A212" t="str">
            <v>Paprika</v>
          </cell>
          <cell r="B212" t="str">
            <v>&lt; 40</v>
          </cell>
          <cell r="C212">
            <v>240</v>
          </cell>
          <cell r="D212" t="str">
            <v>40 - 60</v>
          </cell>
          <cell r="E212">
            <v>290</v>
          </cell>
          <cell r="F212">
            <v>250</v>
          </cell>
          <cell r="G212" t="str">
            <v>&gt; 60</v>
          </cell>
          <cell r="H212">
            <v>353</v>
          </cell>
          <cell r="I212">
            <v>313</v>
          </cell>
          <cell r="J212" t="str">
            <v>&gt; 60</v>
          </cell>
          <cell r="K212">
            <v>353</v>
          </cell>
          <cell r="L212" t="str">
            <v>&gt; 60</v>
          </cell>
          <cell r="M212">
            <v>353</v>
          </cell>
          <cell r="N212">
            <v>75</v>
          </cell>
          <cell r="O212">
            <v>65</v>
          </cell>
          <cell r="P212">
            <v>40</v>
          </cell>
          <cell r="Q212">
            <v>50</v>
          </cell>
          <cell r="R212">
            <v>65</v>
          </cell>
          <cell r="S212">
            <v>25</v>
          </cell>
          <cell r="T212" t="str">
            <v>-</v>
          </cell>
        </row>
        <row r="213">
          <cell r="A213" t="str">
            <v>Pastinak</v>
          </cell>
          <cell r="B213" t="str">
            <v>&lt; 40</v>
          </cell>
          <cell r="C213">
            <v>144</v>
          </cell>
          <cell r="D213" t="str">
            <v>40 - 50</v>
          </cell>
          <cell r="E213">
            <v>170</v>
          </cell>
          <cell r="F213">
            <v>130</v>
          </cell>
          <cell r="G213" t="str">
            <v>&gt; 50</v>
          </cell>
          <cell r="H213">
            <v>203</v>
          </cell>
          <cell r="I213">
            <v>163</v>
          </cell>
          <cell r="J213" t="str">
            <v>&gt; 50</v>
          </cell>
          <cell r="K213">
            <v>203</v>
          </cell>
          <cell r="L213" t="str">
            <v>&gt; 50</v>
          </cell>
          <cell r="M213">
            <v>203</v>
          </cell>
          <cell r="N213">
            <v>45</v>
          </cell>
          <cell r="O213">
            <v>40</v>
          </cell>
          <cell r="P213">
            <v>25</v>
          </cell>
          <cell r="Q213">
            <v>30</v>
          </cell>
          <cell r="R213">
            <v>40</v>
          </cell>
          <cell r="S213">
            <v>15</v>
          </cell>
          <cell r="T213" t="str">
            <v>-</v>
          </cell>
        </row>
        <row r="214">
          <cell r="A214" t="str">
            <v>Petersilie</v>
          </cell>
          <cell r="B214" t="str">
            <v>&lt; 25</v>
          </cell>
          <cell r="C214">
            <v>144</v>
          </cell>
          <cell r="D214" t="str">
            <v>25 - 35</v>
          </cell>
          <cell r="E214">
            <v>170</v>
          </cell>
          <cell r="F214">
            <v>130</v>
          </cell>
          <cell r="G214" t="str">
            <v>&gt; 35</v>
          </cell>
          <cell r="H214">
            <v>203</v>
          </cell>
          <cell r="I214">
            <v>163</v>
          </cell>
          <cell r="J214" t="str">
            <v>&gt; 35</v>
          </cell>
          <cell r="K214">
            <v>203</v>
          </cell>
          <cell r="L214" t="str">
            <v>&gt; 35</v>
          </cell>
          <cell r="M214">
            <v>203</v>
          </cell>
          <cell r="N214">
            <v>45</v>
          </cell>
          <cell r="O214">
            <v>40</v>
          </cell>
          <cell r="P214">
            <v>25</v>
          </cell>
          <cell r="Q214">
            <v>30</v>
          </cell>
          <cell r="R214">
            <v>40</v>
          </cell>
          <cell r="S214">
            <v>15</v>
          </cell>
          <cell r="T214" t="str">
            <v>-</v>
          </cell>
        </row>
        <row r="215">
          <cell r="A215" t="str">
            <v>Porree (früh, Folie)</v>
          </cell>
          <cell r="B215" t="str">
            <v>&lt; 30</v>
          </cell>
          <cell r="C215">
            <v>212</v>
          </cell>
          <cell r="D215" t="str">
            <v>30 - 45</v>
          </cell>
          <cell r="E215">
            <v>250</v>
          </cell>
          <cell r="F215">
            <v>190</v>
          </cell>
          <cell r="G215" t="str">
            <v>&gt; 45</v>
          </cell>
          <cell r="H215">
            <v>298</v>
          </cell>
          <cell r="I215">
            <v>238</v>
          </cell>
          <cell r="J215" t="str">
            <v>&gt; 45</v>
          </cell>
          <cell r="K215">
            <v>298</v>
          </cell>
          <cell r="L215" t="str">
            <v>&gt; 45</v>
          </cell>
          <cell r="M215">
            <v>298</v>
          </cell>
          <cell r="N215">
            <v>45</v>
          </cell>
          <cell r="O215">
            <v>40</v>
          </cell>
          <cell r="P215">
            <v>25</v>
          </cell>
          <cell r="Q215">
            <v>30</v>
          </cell>
          <cell r="R215">
            <v>40</v>
          </cell>
          <cell r="S215">
            <v>15</v>
          </cell>
          <cell r="T215" t="str">
            <v>-</v>
          </cell>
        </row>
        <row r="216">
          <cell r="A216" t="str">
            <v>Porree (Herbst, Winter)</v>
          </cell>
          <cell r="B216" t="str">
            <v>&lt; 30</v>
          </cell>
          <cell r="C216">
            <v>212</v>
          </cell>
          <cell r="D216" t="str">
            <v>30 - 45</v>
          </cell>
          <cell r="E216">
            <v>250</v>
          </cell>
          <cell r="F216">
            <v>190</v>
          </cell>
          <cell r="G216" t="str">
            <v>&gt; 45</v>
          </cell>
          <cell r="H216">
            <v>298</v>
          </cell>
          <cell r="I216">
            <v>238</v>
          </cell>
          <cell r="J216" t="str">
            <v>&gt; 45</v>
          </cell>
          <cell r="K216">
            <v>298</v>
          </cell>
          <cell r="L216" t="str">
            <v>&gt; 45</v>
          </cell>
          <cell r="M216">
            <v>298</v>
          </cell>
          <cell r="N216">
            <v>75</v>
          </cell>
          <cell r="O216">
            <v>65</v>
          </cell>
          <cell r="P216">
            <v>40</v>
          </cell>
          <cell r="Q216">
            <v>50</v>
          </cell>
          <cell r="R216">
            <v>65</v>
          </cell>
          <cell r="S216">
            <v>25</v>
          </cell>
          <cell r="T216" t="str">
            <v>-</v>
          </cell>
        </row>
        <row r="217">
          <cell r="A217" t="str">
            <v>Porree (Hybrid)</v>
          </cell>
          <cell r="B217" t="str">
            <v>&lt; 30</v>
          </cell>
          <cell r="C217">
            <v>212</v>
          </cell>
          <cell r="D217" t="str">
            <v>30 - 45</v>
          </cell>
          <cell r="E217">
            <v>250</v>
          </cell>
          <cell r="F217">
            <v>190</v>
          </cell>
          <cell r="G217" t="str">
            <v>&gt; 45</v>
          </cell>
          <cell r="H217">
            <v>298</v>
          </cell>
          <cell r="I217">
            <v>238</v>
          </cell>
          <cell r="J217" t="str">
            <v>&gt; 45</v>
          </cell>
          <cell r="K217">
            <v>298</v>
          </cell>
          <cell r="L217" t="str">
            <v>&gt; 45</v>
          </cell>
          <cell r="M217">
            <v>298</v>
          </cell>
          <cell r="N217">
            <v>60</v>
          </cell>
          <cell r="O217">
            <v>50</v>
          </cell>
          <cell r="P217">
            <v>30</v>
          </cell>
          <cell r="Q217">
            <v>40</v>
          </cell>
          <cell r="R217">
            <v>50</v>
          </cell>
          <cell r="S217">
            <v>20</v>
          </cell>
          <cell r="T217" t="str">
            <v>-</v>
          </cell>
        </row>
        <row r="218">
          <cell r="A218" t="str">
            <v>Radicchio</v>
          </cell>
          <cell r="B218" t="str">
            <v>&lt; 25</v>
          </cell>
          <cell r="C218">
            <v>120</v>
          </cell>
          <cell r="D218" t="str">
            <v>25 - 35</v>
          </cell>
          <cell r="E218">
            <v>140</v>
          </cell>
          <cell r="F218">
            <v>100</v>
          </cell>
          <cell r="G218" t="str">
            <v>&gt; 35</v>
          </cell>
          <cell r="H218">
            <v>165</v>
          </cell>
          <cell r="I218">
            <v>125</v>
          </cell>
          <cell r="J218" t="str">
            <v>&gt; 35</v>
          </cell>
          <cell r="K218">
            <v>165</v>
          </cell>
          <cell r="L218" t="str">
            <v>&gt; 35</v>
          </cell>
          <cell r="M218">
            <v>165</v>
          </cell>
          <cell r="N218">
            <v>45</v>
          </cell>
          <cell r="O218">
            <v>40</v>
          </cell>
          <cell r="P218">
            <v>25</v>
          </cell>
          <cell r="Q218">
            <v>30</v>
          </cell>
          <cell r="R218">
            <v>40</v>
          </cell>
          <cell r="S218">
            <v>15</v>
          </cell>
          <cell r="T218" t="str">
            <v>-</v>
          </cell>
        </row>
        <row r="219">
          <cell r="A219" t="str">
            <v>Radieschen (Frühjahr)</v>
          </cell>
          <cell r="B219" t="str">
            <v>&lt; 15</v>
          </cell>
          <cell r="C219">
            <v>105</v>
          </cell>
          <cell r="D219" t="str">
            <v>15 - 20</v>
          </cell>
          <cell r="E219">
            <v>120</v>
          </cell>
          <cell r="F219">
            <v>80</v>
          </cell>
          <cell r="G219" t="str">
            <v>&gt; 20</v>
          </cell>
          <cell r="H219">
            <v>140</v>
          </cell>
          <cell r="I219">
            <v>100</v>
          </cell>
          <cell r="J219" t="str">
            <v>&gt; 20</v>
          </cell>
          <cell r="K219">
            <v>140</v>
          </cell>
          <cell r="L219" t="str">
            <v>&gt; 20</v>
          </cell>
          <cell r="M219">
            <v>140</v>
          </cell>
          <cell r="N219">
            <v>30</v>
          </cell>
          <cell r="O219">
            <v>25</v>
          </cell>
          <cell r="P219">
            <v>15</v>
          </cell>
          <cell r="Q219">
            <v>20</v>
          </cell>
          <cell r="R219">
            <v>25</v>
          </cell>
          <cell r="S219">
            <v>10</v>
          </cell>
          <cell r="T219" t="str">
            <v>-</v>
          </cell>
        </row>
        <row r="220">
          <cell r="A220" t="str">
            <v>Radieschen (Frühjahr/Herbst)</v>
          </cell>
          <cell r="B220" t="str">
            <v>&lt; 15</v>
          </cell>
          <cell r="C220">
            <v>105</v>
          </cell>
          <cell r="D220" t="str">
            <v>15 - 20</v>
          </cell>
          <cell r="E220">
            <v>120</v>
          </cell>
          <cell r="F220">
            <v>80</v>
          </cell>
          <cell r="G220" t="str">
            <v>&gt; 20</v>
          </cell>
          <cell r="H220">
            <v>140</v>
          </cell>
          <cell r="I220">
            <v>100</v>
          </cell>
          <cell r="J220" t="str">
            <v>&gt; 20</v>
          </cell>
          <cell r="K220">
            <v>140</v>
          </cell>
          <cell r="L220" t="str">
            <v>&gt; 20</v>
          </cell>
          <cell r="M220">
            <v>140</v>
          </cell>
          <cell r="N220">
            <v>30</v>
          </cell>
          <cell r="O220">
            <v>25</v>
          </cell>
          <cell r="P220">
            <v>15</v>
          </cell>
          <cell r="Q220">
            <v>20</v>
          </cell>
          <cell r="R220">
            <v>25</v>
          </cell>
          <cell r="S220">
            <v>10</v>
          </cell>
          <cell r="T220" t="str">
            <v>-</v>
          </cell>
        </row>
        <row r="221">
          <cell r="A221" t="str">
            <v>Radieschen (Sommer)</v>
          </cell>
          <cell r="B221" t="str">
            <v>&lt; 15</v>
          </cell>
          <cell r="C221">
            <v>105</v>
          </cell>
          <cell r="D221" t="str">
            <v>15 - 20</v>
          </cell>
          <cell r="E221">
            <v>120</v>
          </cell>
          <cell r="F221">
            <v>80</v>
          </cell>
          <cell r="G221" t="str">
            <v>&gt; 20</v>
          </cell>
          <cell r="H221">
            <v>140</v>
          </cell>
          <cell r="I221">
            <v>100</v>
          </cell>
          <cell r="J221" t="str">
            <v>&gt; 20</v>
          </cell>
          <cell r="K221">
            <v>140</v>
          </cell>
          <cell r="L221" t="str">
            <v>&gt; 20</v>
          </cell>
          <cell r="M221">
            <v>140</v>
          </cell>
          <cell r="N221">
            <v>30</v>
          </cell>
          <cell r="O221">
            <v>25</v>
          </cell>
          <cell r="P221">
            <v>15</v>
          </cell>
          <cell r="Q221">
            <v>20</v>
          </cell>
          <cell r="R221">
            <v>25</v>
          </cell>
          <cell r="S221">
            <v>10</v>
          </cell>
          <cell r="T221" t="str">
            <v>-</v>
          </cell>
        </row>
        <row r="222">
          <cell r="A222" t="str">
            <v>Rettich schwarz</v>
          </cell>
          <cell r="B222" t="str">
            <v>&lt; 25</v>
          </cell>
          <cell r="C222">
            <v>136</v>
          </cell>
          <cell r="D222" t="str">
            <v>25 - 35</v>
          </cell>
          <cell r="E222">
            <v>160</v>
          </cell>
          <cell r="F222">
            <v>120</v>
          </cell>
          <cell r="G222" t="str">
            <v>&gt; 35</v>
          </cell>
          <cell r="H222">
            <v>190</v>
          </cell>
          <cell r="I222">
            <v>150</v>
          </cell>
          <cell r="J222" t="str">
            <v>&gt; 35</v>
          </cell>
          <cell r="K222">
            <v>190</v>
          </cell>
          <cell r="L222" t="str">
            <v>&gt; 35</v>
          </cell>
          <cell r="M222">
            <v>190</v>
          </cell>
          <cell r="N222">
            <v>60</v>
          </cell>
          <cell r="O222">
            <v>50</v>
          </cell>
          <cell r="P222">
            <v>30</v>
          </cell>
          <cell r="Q222">
            <v>40</v>
          </cell>
          <cell r="R222">
            <v>50</v>
          </cell>
          <cell r="S222">
            <v>20</v>
          </cell>
          <cell r="T222" t="str">
            <v>-</v>
          </cell>
        </row>
        <row r="223">
          <cell r="A223" t="str">
            <v>Rettich schwarz (ungeheizt, Frühjahr)</v>
          </cell>
          <cell r="B223" t="str">
            <v>&lt; 25</v>
          </cell>
          <cell r="C223">
            <v>136</v>
          </cell>
          <cell r="D223" t="str">
            <v>25 - 35</v>
          </cell>
          <cell r="E223">
            <v>160</v>
          </cell>
          <cell r="F223">
            <v>120</v>
          </cell>
          <cell r="G223" t="str">
            <v>&gt; 35</v>
          </cell>
          <cell r="H223">
            <v>190</v>
          </cell>
          <cell r="I223">
            <v>150</v>
          </cell>
          <cell r="J223" t="str">
            <v>&gt; 35</v>
          </cell>
          <cell r="K223">
            <v>190</v>
          </cell>
          <cell r="L223" t="str">
            <v>&gt; 35</v>
          </cell>
          <cell r="M223">
            <v>190</v>
          </cell>
          <cell r="N223">
            <v>60</v>
          </cell>
          <cell r="O223">
            <v>50</v>
          </cell>
          <cell r="P223">
            <v>30</v>
          </cell>
          <cell r="Q223">
            <v>40</v>
          </cell>
          <cell r="R223">
            <v>50</v>
          </cell>
          <cell r="S223">
            <v>20</v>
          </cell>
          <cell r="T223" t="str">
            <v>-</v>
          </cell>
        </row>
        <row r="224">
          <cell r="A224" t="str">
            <v>Rettich weiß (Bierrettich)</v>
          </cell>
          <cell r="B224" t="str">
            <v>&lt; 45</v>
          </cell>
          <cell r="C224">
            <v>152</v>
          </cell>
          <cell r="D224" t="str">
            <v>45 - 55</v>
          </cell>
          <cell r="E224">
            <v>180</v>
          </cell>
          <cell r="F224">
            <v>140</v>
          </cell>
          <cell r="G224" t="str">
            <v>&gt; 55</v>
          </cell>
          <cell r="H224">
            <v>215</v>
          </cell>
          <cell r="I224">
            <v>175</v>
          </cell>
          <cell r="J224" t="str">
            <v>&gt; 55</v>
          </cell>
          <cell r="K224">
            <v>215</v>
          </cell>
          <cell r="L224" t="str">
            <v>&gt; 55</v>
          </cell>
          <cell r="M224">
            <v>215</v>
          </cell>
          <cell r="N224">
            <v>60</v>
          </cell>
          <cell r="O224">
            <v>50</v>
          </cell>
          <cell r="P224">
            <v>30</v>
          </cell>
          <cell r="Q224">
            <v>40</v>
          </cell>
          <cell r="R224">
            <v>50</v>
          </cell>
          <cell r="S224">
            <v>20</v>
          </cell>
          <cell r="T224" t="str">
            <v>-</v>
          </cell>
        </row>
        <row r="225">
          <cell r="A225" t="str">
            <v>Rettich weiß (ungeheizt, Frühjahr)</v>
          </cell>
          <cell r="B225" t="str">
            <v>&lt; 45</v>
          </cell>
          <cell r="C225">
            <v>152</v>
          </cell>
          <cell r="D225" t="str">
            <v>45 - 55</v>
          </cell>
          <cell r="E225">
            <v>180</v>
          </cell>
          <cell r="F225">
            <v>140</v>
          </cell>
          <cell r="G225" t="str">
            <v>&gt; 55</v>
          </cell>
          <cell r="H225">
            <v>215</v>
          </cell>
          <cell r="I225">
            <v>175</v>
          </cell>
          <cell r="J225" t="str">
            <v>&gt; 55</v>
          </cell>
          <cell r="K225">
            <v>215</v>
          </cell>
          <cell r="L225" t="str">
            <v>&gt; 55</v>
          </cell>
          <cell r="M225">
            <v>215</v>
          </cell>
          <cell r="N225">
            <v>60</v>
          </cell>
          <cell r="O225">
            <v>50</v>
          </cell>
          <cell r="P225">
            <v>30</v>
          </cell>
          <cell r="Q225">
            <v>40</v>
          </cell>
          <cell r="R225">
            <v>50</v>
          </cell>
          <cell r="S225">
            <v>20</v>
          </cell>
          <cell r="T225" t="str">
            <v>-</v>
          </cell>
        </row>
        <row r="226">
          <cell r="A226" t="str">
            <v>Rhabarber</v>
          </cell>
          <cell r="B226" t="str">
            <v>&lt; 20</v>
          </cell>
          <cell r="C226">
            <v>130</v>
          </cell>
          <cell r="D226" t="str">
            <v>20 - 30</v>
          </cell>
          <cell r="E226">
            <v>155</v>
          </cell>
          <cell r="F226">
            <v>125</v>
          </cell>
          <cell r="G226" t="str">
            <v>&gt; 30</v>
          </cell>
          <cell r="H226">
            <v>186</v>
          </cell>
          <cell r="I226">
            <v>156</v>
          </cell>
          <cell r="J226" t="str">
            <v>&gt; 30</v>
          </cell>
          <cell r="K226">
            <v>186</v>
          </cell>
          <cell r="L226" t="str">
            <v>&gt; 30</v>
          </cell>
          <cell r="M226">
            <v>186</v>
          </cell>
          <cell r="N226">
            <v>90</v>
          </cell>
          <cell r="O226">
            <v>75</v>
          </cell>
          <cell r="P226">
            <v>50</v>
          </cell>
          <cell r="Q226">
            <v>60</v>
          </cell>
          <cell r="R226">
            <v>75</v>
          </cell>
          <cell r="S226">
            <v>30</v>
          </cell>
          <cell r="T226" t="str">
            <v>-</v>
          </cell>
        </row>
        <row r="227">
          <cell r="A227" t="str">
            <v>Rote Rüben (Frischmarkt)</v>
          </cell>
          <cell r="B227" t="str">
            <v>&lt; 45</v>
          </cell>
          <cell r="C227">
            <v>170</v>
          </cell>
          <cell r="D227" t="str">
            <v>45 - 80</v>
          </cell>
          <cell r="E227">
            <v>200</v>
          </cell>
          <cell r="F227">
            <v>150</v>
          </cell>
          <cell r="G227" t="str">
            <v>&gt; 80</v>
          </cell>
          <cell r="H227">
            <v>238</v>
          </cell>
          <cell r="I227">
            <v>188</v>
          </cell>
          <cell r="J227" t="str">
            <v>&gt; 80</v>
          </cell>
          <cell r="K227">
            <v>238</v>
          </cell>
          <cell r="L227" t="str">
            <v>&gt; 80</v>
          </cell>
          <cell r="M227">
            <v>238</v>
          </cell>
          <cell r="N227">
            <v>75</v>
          </cell>
          <cell r="O227">
            <v>65</v>
          </cell>
          <cell r="P227">
            <v>40</v>
          </cell>
          <cell r="Q227">
            <v>50</v>
          </cell>
          <cell r="R227">
            <v>65</v>
          </cell>
          <cell r="S227">
            <v>25</v>
          </cell>
          <cell r="T227" t="str">
            <v>-</v>
          </cell>
        </row>
        <row r="228">
          <cell r="A228" t="str">
            <v>Rote Rüben (Industrie)</v>
          </cell>
          <cell r="B228" t="str">
            <v>&lt; 45</v>
          </cell>
          <cell r="C228">
            <v>170</v>
          </cell>
          <cell r="D228" t="str">
            <v>45 - 80</v>
          </cell>
          <cell r="E228">
            <v>200</v>
          </cell>
          <cell r="F228">
            <v>150</v>
          </cell>
          <cell r="G228" t="str">
            <v>&gt; 80</v>
          </cell>
          <cell r="H228">
            <v>238</v>
          </cell>
          <cell r="I228">
            <v>188</v>
          </cell>
          <cell r="J228" t="str">
            <v>&gt; 80</v>
          </cell>
          <cell r="K228">
            <v>238</v>
          </cell>
          <cell r="L228" t="str">
            <v>&gt; 80</v>
          </cell>
          <cell r="M228">
            <v>238</v>
          </cell>
          <cell r="N228">
            <v>75</v>
          </cell>
          <cell r="O228">
            <v>65</v>
          </cell>
          <cell r="P228">
            <v>40</v>
          </cell>
          <cell r="Q228">
            <v>50</v>
          </cell>
          <cell r="R228">
            <v>65</v>
          </cell>
          <cell r="S228">
            <v>25</v>
          </cell>
          <cell r="T228" t="str">
            <v>-</v>
          </cell>
        </row>
        <row r="229">
          <cell r="A229" t="str">
            <v>Rucola</v>
          </cell>
          <cell r="B229" t="str">
            <v>&lt; 25</v>
          </cell>
          <cell r="C229">
            <v>140</v>
          </cell>
          <cell r="D229" t="str">
            <v>25 - 35</v>
          </cell>
          <cell r="E229">
            <v>160</v>
          </cell>
          <cell r="F229">
            <v>100</v>
          </cell>
          <cell r="G229" t="str">
            <v>&gt; 35</v>
          </cell>
          <cell r="H229">
            <v>185</v>
          </cell>
          <cell r="I229">
            <v>125</v>
          </cell>
          <cell r="J229" t="str">
            <v>&gt; 35</v>
          </cell>
          <cell r="K229">
            <v>185</v>
          </cell>
          <cell r="L229" t="str">
            <v>&gt; 35</v>
          </cell>
          <cell r="M229">
            <v>185</v>
          </cell>
          <cell r="N229">
            <v>60</v>
          </cell>
          <cell r="O229">
            <v>50</v>
          </cell>
          <cell r="P229">
            <v>30</v>
          </cell>
          <cell r="Q229">
            <v>40</v>
          </cell>
          <cell r="R229">
            <v>50</v>
          </cell>
          <cell r="S229">
            <v>20</v>
          </cell>
          <cell r="T229" t="str">
            <v>-</v>
          </cell>
        </row>
        <row r="230">
          <cell r="A230" t="str">
            <v>Schnittlauch</v>
          </cell>
          <cell r="B230" t="str">
            <v>&lt; 30</v>
          </cell>
          <cell r="C230">
            <v>210</v>
          </cell>
          <cell r="D230" t="str">
            <v>30 - 40</v>
          </cell>
          <cell r="E230">
            <v>250</v>
          </cell>
          <cell r="F230">
            <v>200</v>
          </cell>
          <cell r="G230" t="str">
            <v>&gt; 40</v>
          </cell>
          <cell r="H230">
            <v>300</v>
          </cell>
          <cell r="I230">
            <v>250</v>
          </cell>
          <cell r="J230" t="str">
            <v>&gt; 40</v>
          </cell>
          <cell r="K230">
            <v>300</v>
          </cell>
          <cell r="L230" t="str">
            <v>&gt; 40</v>
          </cell>
          <cell r="M230">
            <v>300</v>
          </cell>
          <cell r="N230">
            <v>75</v>
          </cell>
          <cell r="O230">
            <v>65</v>
          </cell>
          <cell r="P230">
            <v>40</v>
          </cell>
          <cell r="Q230">
            <v>50</v>
          </cell>
          <cell r="R230">
            <v>65</v>
          </cell>
          <cell r="S230">
            <v>25</v>
          </cell>
          <cell r="T230" t="str">
            <v>-</v>
          </cell>
        </row>
        <row r="231">
          <cell r="A231" t="str">
            <v>Schwarzwurzel</v>
          </cell>
          <cell r="B231" t="str">
            <v>&lt; 22</v>
          </cell>
          <cell r="C231">
            <v>164</v>
          </cell>
          <cell r="D231" t="str">
            <v>22 - 28</v>
          </cell>
          <cell r="E231">
            <v>195</v>
          </cell>
          <cell r="F231">
            <v>155</v>
          </cell>
          <cell r="G231" t="str">
            <v>&gt; 28</v>
          </cell>
          <cell r="H231">
            <v>234</v>
          </cell>
          <cell r="I231">
            <v>194</v>
          </cell>
          <cell r="J231" t="str">
            <v>&gt; 28</v>
          </cell>
          <cell r="K231">
            <v>234</v>
          </cell>
          <cell r="L231" t="str">
            <v>&gt; 28</v>
          </cell>
          <cell r="M231">
            <v>234</v>
          </cell>
          <cell r="N231">
            <v>90</v>
          </cell>
          <cell r="O231">
            <v>75</v>
          </cell>
          <cell r="P231">
            <v>50</v>
          </cell>
          <cell r="Q231">
            <v>60</v>
          </cell>
          <cell r="R231">
            <v>75</v>
          </cell>
          <cell r="S231">
            <v>30</v>
          </cell>
          <cell r="T231" t="str">
            <v>-</v>
          </cell>
        </row>
        <row r="232">
          <cell r="A232" t="str">
            <v>Sellerie (Knollen)</v>
          </cell>
          <cell r="B232" t="str">
            <v>&lt; 40</v>
          </cell>
          <cell r="C232">
            <v>210</v>
          </cell>
          <cell r="D232" t="str">
            <v>40 - 50</v>
          </cell>
          <cell r="E232">
            <v>250</v>
          </cell>
          <cell r="F232">
            <v>200</v>
          </cell>
          <cell r="G232" t="str">
            <v>&gt; 50</v>
          </cell>
          <cell r="H232">
            <v>300</v>
          </cell>
          <cell r="I232">
            <v>250</v>
          </cell>
          <cell r="J232" t="str">
            <v>&gt; 50</v>
          </cell>
          <cell r="K232">
            <v>300</v>
          </cell>
          <cell r="L232" t="str">
            <v>&gt; 50</v>
          </cell>
          <cell r="M232">
            <v>300</v>
          </cell>
          <cell r="N232">
            <v>120</v>
          </cell>
          <cell r="O232">
            <v>100</v>
          </cell>
          <cell r="P232">
            <v>65</v>
          </cell>
          <cell r="Q232">
            <v>80</v>
          </cell>
          <cell r="R232">
            <v>100</v>
          </cell>
          <cell r="S232">
            <v>40</v>
          </cell>
          <cell r="T232" t="str">
            <v>-</v>
          </cell>
        </row>
        <row r="233">
          <cell r="A233" t="str">
            <v>Sellerie (Stangen-, Bleich-)</v>
          </cell>
          <cell r="B233" t="str">
            <v>&lt; 20</v>
          </cell>
          <cell r="C233">
            <v>162</v>
          </cell>
          <cell r="D233" t="str">
            <v>20 - 25</v>
          </cell>
          <cell r="E233">
            <v>190</v>
          </cell>
          <cell r="F233">
            <v>140</v>
          </cell>
          <cell r="G233" t="str">
            <v>&gt; 25</v>
          </cell>
          <cell r="H233">
            <v>225</v>
          </cell>
          <cell r="I233">
            <v>175</v>
          </cell>
          <cell r="J233" t="str">
            <v>&gt; 25</v>
          </cell>
          <cell r="K233">
            <v>225</v>
          </cell>
          <cell r="L233" t="str">
            <v>&gt; 25</v>
          </cell>
          <cell r="M233">
            <v>225</v>
          </cell>
          <cell r="N233">
            <v>90</v>
          </cell>
          <cell r="O233">
            <v>75</v>
          </cell>
          <cell r="P233">
            <v>50</v>
          </cell>
          <cell r="Q233">
            <v>60</v>
          </cell>
          <cell r="R233">
            <v>75</v>
          </cell>
          <cell r="S233">
            <v>30</v>
          </cell>
          <cell r="T233" t="str">
            <v>-</v>
          </cell>
        </row>
        <row r="234">
          <cell r="A234" t="str">
            <v>Sonstige Flächen: Geschützter Anbau</v>
          </cell>
          <cell r="B234" t="str">
            <v>-</v>
          </cell>
          <cell r="C234">
            <v>0</v>
          </cell>
          <cell r="D234" t="str">
            <v>-</v>
          </cell>
          <cell r="E234">
            <v>0</v>
          </cell>
          <cell r="F234">
            <v>0</v>
          </cell>
          <cell r="G234" t="str">
            <v>-</v>
          </cell>
          <cell r="H234">
            <v>0</v>
          </cell>
          <cell r="I234">
            <v>0</v>
          </cell>
          <cell r="J234" t="str">
            <v>-</v>
          </cell>
          <cell r="K234">
            <v>0</v>
          </cell>
          <cell r="L234" t="str">
            <v>-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 xml:space="preserve"> -</v>
          </cell>
          <cell r="T234" t="str">
            <v xml:space="preserve"> -</v>
          </cell>
        </row>
        <row r="235">
          <cell r="A235" t="str">
            <v>Spargel (Ertragsanlage)</v>
          </cell>
          <cell r="B235" t="str">
            <v>&lt; 4</v>
          </cell>
          <cell r="C235">
            <v>120</v>
          </cell>
          <cell r="D235" t="str">
            <v>4 - 7</v>
          </cell>
          <cell r="E235">
            <v>140</v>
          </cell>
          <cell r="F235">
            <v>100</v>
          </cell>
          <cell r="G235" t="str">
            <v>&gt; 7</v>
          </cell>
          <cell r="H235">
            <v>165</v>
          </cell>
          <cell r="I235">
            <v>125</v>
          </cell>
          <cell r="J235" t="str">
            <v>&gt; 7</v>
          </cell>
          <cell r="K235">
            <v>165</v>
          </cell>
          <cell r="L235" t="str">
            <v>&gt; 7</v>
          </cell>
          <cell r="M235">
            <v>165</v>
          </cell>
          <cell r="N235">
            <v>90</v>
          </cell>
          <cell r="O235">
            <v>75</v>
          </cell>
          <cell r="P235">
            <v>50</v>
          </cell>
          <cell r="Q235">
            <v>60</v>
          </cell>
          <cell r="R235">
            <v>75</v>
          </cell>
          <cell r="S235">
            <v>30</v>
          </cell>
          <cell r="T235" t="str">
            <v>-</v>
          </cell>
        </row>
        <row r="236">
          <cell r="A236" t="str">
            <v>Speisekürbis, Zierkürbis</v>
          </cell>
          <cell r="B236" t="str">
            <v>&lt; 20</v>
          </cell>
          <cell r="C236">
            <v>198</v>
          </cell>
          <cell r="D236" t="str">
            <v>20 - 45</v>
          </cell>
          <cell r="E236">
            <v>235</v>
          </cell>
          <cell r="F236">
            <v>185</v>
          </cell>
          <cell r="G236" t="str">
            <v>&gt; 45</v>
          </cell>
          <cell r="H236">
            <v>281</v>
          </cell>
          <cell r="I236">
            <v>231</v>
          </cell>
          <cell r="J236" t="str">
            <v>&gt; 45</v>
          </cell>
          <cell r="K236">
            <v>281</v>
          </cell>
          <cell r="L236" t="str">
            <v>&gt; 45</v>
          </cell>
          <cell r="M236">
            <v>281</v>
          </cell>
          <cell r="N236">
            <v>75</v>
          </cell>
          <cell r="O236">
            <v>65</v>
          </cell>
          <cell r="P236">
            <v>40</v>
          </cell>
          <cell r="Q236">
            <v>50</v>
          </cell>
          <cell r="R236">
            <v>65</v>
          </cell>
          <cell r="S236">
            <v>25</v>
          </cell>
          <cell r="T236" t="str">
            <v>-</v>
          </cell>
        </row>
        <row r="237">
          <cell r="A237" t="str">
            <v>Spinat (Blattspinat)</v>
          </cell>
          <cell r="B237" t="str">
            <v>&lt; 20</v>
          </cell>
          <cell r="C237">
            <v>190</v>
          </cell>
          <cell r="D237" t="str">
            <v>20 - 28</v>
          </cell>
          <cell r="E237">
            <v>230</v>
          </cell>
          <cell r="F237">
            <v>140</v>
          </cell>
          <cell r="G237" t="str">
            <v>&gt; 28</v>
          </cell>
          <cell r="H237">
            <v>280</v>
          </cell>
          <cell r="I237">
            <v>175</v>
          </cell>
          <cell r="J237" t="str">
            <v>&gt; 28</v>
          </cell>
          <cell r="K237">
            <v>280</v>
          </cell>
          <cell r="L237" t="str">
            <v>&gt; 28</v>
          </cell>
          <cell r="M237">
            <v>280</v>
          </cell>
          <cell r="N237">
            <v>60</v>
          </cell>
          <cell r="O237">
            <v>50</v>
          </cell>
          <cell r="P237">
            <v>30</v>
          </cell>
          <cell r="Q237">
            <v>40</v>
          </cell>
          <cell r="R237">
            <v>50</v>
          </cell>
          <cell r="S237">
            <v>20</v>
          </cell>
          <cell r="T237" t="str">
            <v>-</v>
          </cell>
        </row>
        <row r="238">
          <cell r="A238" t="str">
            <v>Spinat (Passierspinat)</v>
          </cell>
          <cell r="B238" t="str">
            <v>&lt; 20</v>
          </cell>
          <cell r="C238">
            <v>190</v>
          </cell>
          <cell r="D238" t="str">
            <v>20 - 28</v>
          </cell>
          <cell r="E238">
            <v>230</v>
          </cell>
          <cell r="F238">
            <v>190</v>
          </cell>
          <cell r="G238" t="str">
            <v>&gt; 28</v>
          </cell>
          <cell r="H238">
            <v>280</v>
          </cell>
          <cell r="I238">
            <v>238</v>
          </cell>
          <cell r="J238" t="str">
            <v>&gt; 28</v>
          </cell>
          <cell r="K238">
            <v>280</v>
          </cell>
          <cell r="L238" t="str">
            <v>&gt; 28</v>
          </cell>
          <cell r="M238">
            <v>280</v>
          </cell>
          <cell r="N238">
            <v>60</v>
          </cell>
          <cell r="O238">
            <v>50</v>
          </cell>
          <cell r="P238">
            <v>30</v>
          </cell>
          <cell r="Q238">
            <v>40</v>
          </cell>
          <cell r="R238">
            <v>50</v>
          </cell>
          <cell r="S238">
            <v>20</v>
          </cell>
          <cell r="T238" t="str">
            <v>-</v>
          </cell>
        </row>
        <row r="239">
          <cell r="A239" t="str">
            <v>Spinat (Überwinterung)</v>
          </cell>
          <cell r="B239" t="str">
            <v>&lt; 20</v>
          </cell>
          <cell r="C239">
            <v>190</v>
          </cell>
          <cell r="D239" t="str">
            <v>20 - 28</v>
          </cell>
          <cell r="E239">
            <v>230</v>
          </cell>
          <cell r="G239" t="str">
            <v>&gt; 28</v>
          </cell>
          <cell r="H239">
            <v>280</v>
          </cell>
          <cell r="J239" t="str">
            <v>&gt; 28</v>
          </cell>
          <cell r="K239">
            <v>280</v>
          </cell>
          <cell r="L239" t="str">
            <v>&gt; 28</v>
          </cell>
          <cell r="M239">
            <v>280</v>
          </cell>
          <cell r="N239">
            <v>60</v>
          </cell>
          <cell r="O239">
            <v>50</v>
          </cell>
          <cell r="P239">
            <v>30</v>
          </cell>
          <cell r="Q239">
            <v>40</v>
          </cell>
          <cell r="R239">
            <v>50</v>
          </cell>
          <cell r="S239">
            <v>20</v>
          </cell>
          <cell r="T239" t="str">
            <v>-</v>
          </cell>
        </row>
        <row r="240">
          <cell r="A240" t="str">
            <v>Sprossenkohl</v>
          </cell>
          <cell r="B240" t="str">
            <v>&lt; 10</v>
          </cell>
          <cell r="C240">
            <v>240</v>
          </cell>
          <cell r="D240" t="str">
            <v>10 - 15</v>
          </cell>
          <cell r="E240">
            <v>290</v>
          </cell>
          <cell r="F240">
            <v>250</v>
          </cell>
          <cell r="G240" t="str">
            <v>&gt; 15</v>
          </cell>
          <cell r="H240">
            <v>353</v>
          </cell>
          <cell r="I240">
            <v>313</v>
          </cell>
          <cell r="J240" t="str">
            <v>&gt; 15</v>
          </cell>
          <cell r="K240">
            <v>353</v>
          </cell>
          <cell r="L240" t="str">
            <v>&gt; 15</v>
          </cell>
          <cell r="M240">
            <v>353</v>
          </cell>
          <cell r="N240">
            <v>75</v>
          </cell>
          <cell r="O240">
            <v>65</v>
          </cell>
          <cell r="P240">
            <v>40</v>
          </cell>
          <cell r="Q240">
            <v>50</v>
          </cell>
          <cell r="R240">
            <v>65</v>
          </cell>
          <cell r="S240">
            <v>25</v>
          </cell>
          <cell r="T240" t="str">
            <v>-</v>
          </cell>
        </row>
        <row r="241">
          <cell r="A241" t="str">
            <v>Stangenbohne frisch (Fisole)</v>
          </cell>
          <cell r="B241" t="str">
            <v>&lt; 23</v>
          </cell>
          <cell r="C241">
            <v>136</v>
          </cell>
          <cell r="D241" t="str">
            <v>23 - 27</v>
          </cell>
          <cell r="E241">
            <v>160</v>
          </cell>
          <cell r="F241">
            <v>120</v>
          </cell>
          <cell r="G241" t="str">
            <v>&gt; 27</v>
          </cell>
          <cell r="H241">
            <v>190</v>
          </cell>
          <cell r="I241">
            <v>150</v>
          </cell>
          <cell r="J241" t="str">
            <v>&gt; 27</v>
          </cell>
          <cell r="K241">
            <v>190</v>
          </cell>
          <cell r="L241" t="str">
            <v>&gt; 27</v>
          </cell>
          <cell r="M241">
            <v>190</v>
          </cell>
          <cell r="N241">
            <v>60</v>
          </cell>
          <cell r="O241">
            <v>50</v>
          </cell>
          <cell r="P241">
            <v>30</v>
          </cell>
          <cell r="Q241">
            <v>40</v>
          </cell>
          <cell r="R241">
            <v>50</v>
          </cell>
          <cell r="S241">
            <v>20</v>
          </cell>
          <cell r="T241" t="str">
            <v>-</v>
          </cell>
        </row>
        <row r="242">
          <cell r="A242" t="str">
            <v>Stangenbohne, Käferbohne (trocken)</v>
          </cell>
          <cell r="B242" t="str">
            <v>&lt; 1,8</v>
          </cell>
          <cell r="C242">
            <v>152</v>
          </cell>
          <cell r="D242" t="str">
            <v>1,8 - 2,2</v>
          </cell>
          <cell r="E242">
            <v>180</v>
          </cell>
          <cell r="F242">
            <v>140</v>
          </cell>
          <cell r="G242" t="str">
            <v>&gt; 2,2</v>
          </cell>
          <cell r="H242">
            <v>215</v>
          </cell>
          <cell r="I242">
            <v>175</v>
          </cell>
          <cell r="J242" t="str">
            <v>&gt; 2,2</v>
          </cell>
          <cell r="K242">
            <v>215</v>
          </cell>
          <cell r="L242" t="str">
            <v>&gt; 2,2</v>
          </cell>
          <cell r="M242">
            <v>215</v>
          </cell>
          <cell r="N242">
            <v>60</v>
          </cell>
          <cell r="O242">
            <v>50</v>
          </cell>
          <cell r="P242">
            <v>30</v>
          </cell>
          <cell r="Q242">
            <v>40</v>
          </cell>
          <cell r="R242">
            <v>50</v>
          </cell>
          <cell r="S242">
            <v>20</v>
          </cell>
          <cell r="T242" t="str">
            <v>-</v>
          </cell>
        </row>
        <row r="243">
          <cell r="A243" t="str">
            <v>Tomate, Paradeiser (Freiland)</v>
          </cell>
          <cell r="B243" t="str">
            <v>&lt; 50</v>
          </cell>
          <cell r="C243">
            <v>230</v>
          </cell>
          <cell r="D243" t="str">
            <v>50 - 80</v>
          </cell>
          <cell r="E243">
            <v>275</v>
          </cell>
          <cell r="F243">
            <v>225</v>
          </cell>
          <cell r="G243" t="str">
            <v>&gt; 80</v>
          </cell>
          <cell r="H243">
            <v>331</v>
          </cell>
          <cell r="I243">
            <v>281</v>
          </cell>
          <cell r="J243" t="str">
            <v>&gt; 80</v>
          </cell>
          <cell r="K243">
            <v>331</v>
          </cell>
          <cell r="L243" t="str">
            <v>&gt; 80</v>
          </cell>
          <cell r="M243">
            <v>331</v>
          </cell>
          <cell r="N243">
            <v>60</v>
          </cell>
          <cell r="O243">
            <v>50</v>
          </cell>
          <cell r="P243">
            <v>30</v>
          </cell>
          <cell r="Q243">
            <v>40</v>
          </cell>
          <cell r="R243">
            <v>50</v>
          </cell>
          <cell r="S243">
            <v>20</v>
          </cell>
          <cell r="T243" t="str">
            <v>-</v>
          </cell>
        </row>
        <row r="244">
          <cell r="A244" t="str">
            <v>Tomate, Paradeiser (geschützt)</v>
          </cell>
          <cell r="B244" t="str">
            <v>&lt; 50</v>
          </cell>
          <cell r="C244">
            <v>230</v>
          </cell>
          <cell r="D244" t="str">
            <v>50 - 80</v>
          </cell>
          <cell r="E244">
            <v>275</v>
          </cell>
          <cell r="F244">
            <v>225</v>
          </cell>
          <cell r="G244" t="str">
            <v>&gt; 80</v>
          </cell>
          <cell r="H244">
            <v>331</v>
          </cell>
          <cell r="I244">
            <v>281</v>
          </cell>
          <cell r="J244" t="str">
            <v>&gt; 80</v>
          </cell>
          <cell r="K244">
            <v>331</v>
          </cell>
          <cell r="L244" t="str">
            <v>&gt; 80</v>
          </cell>
          <cell r="M244">
            <v>331</v>
          </cell>
          <cell r="N244">
            <v>90</v>
          </cell>
          <cell r="O244">
            <v>75</v>
          </cell>
          <cell r="P244">
            <v>50</v>
          </cell>
          <cell r="Q244">
            <v>60</v>
          </cell>
          <cell r="R244">
            <v>75</v>
          </cell>
          <cell r="S244">
            <v>30</v>
          </cell>
          <cell r="T244" t="str">
            <v>-</v>
          </cell>
        </row>
        <row r="245">
          <cell r="A245" t="str">
            <v>Vogerlsalat (Rapunzel)</v>
          </cell>
          <cell r="B245" t="str">
            <v>&lt; 6,5</v>
          </cell>
          <cell r="C245">
            <v>68</v>
          </cell>
          <cell r="D245" t="str">
            <v>6,5 - 8,5</v>
          </cell>
          <cell r="E245">
            <v>80</v>
          </cell>
          <cell r="F245">
            <v>60</v>
          </cell>
          <cell r="G245" t="str">
            <v>&gt; 8,5</v>
          </cell>
          <cell r="H245">
            <v>95</v>
          </cell>
          <cell r="I245">
            <v>75</v>
          </cell>
          <cell r="J245" t="str">
            <v>&gt; 8,5</v>
          </cell>
          <cell r="K245">
            <v>95</v>
          </cell>
          <cell r="L245" t="str">
            <v>&gt; 8,5</v>
          </cell>
          <cell r="M245">
            <v>95</v>
          </cell>
          <cell r="N245">
            <v>15</v>
          </cell>
          <cell r="O245">
            <v>15</v>
          </cell>
          <cell r="P245">
            <v>10</v>
          </cell>
          <cell r="Q245">
            <v>10</v>
          </cell>
          <cell r="R245">
            <v>15</v>
          </cell>
          <cell r="S245">
            <v>5</v>
          </cell>
          <cell r="T245" t="str">
            <v>-</v>
          </cell>
        </row>
        <row r="246">
          <cell r="A246" t="str">
            <v>Zucchini</v>
          </cell>
          <cell r="B246" t="str">
            <v>&lt; 35</v>
          </cell>
          <cell r="C246">
            <v>194</v>
          </cell>
          <cell r="D246" t="str">
            <v>35 - 45</v>
          </cell>
          <cell r="E246">
            <v>230</v>
          </cell>
          <cell r="F246">
            <v>180</v>
          </cell>
          <cell r="G246" t="str">
            <v>&gt; 45</v>
          </cell>
          <cell r="H246">
            <v>275</v>
          </cell>
          <cell r="I246">
            <v>225</v>
          </cell>
          <cell r="J246" t="str">
            <v>&gt; 45</v>
          </cell>
          <cell r="K246">
            <v>275</v>
          </cell>
          <cell r="L246" t="str">
            <v>&gt; 45</v>
          </cell>
          <cell r="M246">
            <v>275</v>
          </cell>
          <cell r="N246">
            <v>75</v>
          </cell>
          <cell r="O246">
            <v>65</v>
          </cell>
          <cell r="P246">
            <v>40</v>
          </cell>
          <cell r="Q246">
            <v>50</v>
          </cell>
          <cell r="R246">
            <v>65</v>
          </cell>
          <cell r="S246">
            <v>25</v>
          </cell>
          <cell r="T246" t="str">
            <v>-</v>
          </cell>
        </row>
        <row r="247">
          <cell r="A247" t="str">
            <v>Zuckerhut</v>
          </cell>
          <cell r="B247" t="str">
            <v>&lt; 40</v>
          </cell>
          <cell r="C247">
            <v>136</v>
          </cell>
          <cell r="D247" t="str">
            <v>40 - 50</v>
          </cell>
          <cell r="E247">
            <v>160</v>
          </cell>
          <cell r="F247">
            <v>120</v>
          </cell>
          <cell r="G247" t="str">
            <v>&gt; 50</v>
          </cell>
          <cell r="H247">
            <v>190</v>
          </cell>
          <cell r="I247">
            <v>150</v>
          </cell>
          <cell r="J247" t="str">
            <v>&gt; 50</v>
          </cell>
          <cell r="K247">
            <v>190</v>
          </cell>
          <cell r="L247" t="str">
            <v>&gt; 50</v>
          </cell>
          <cell r="M247">
            <v>190</v>
          </cell>
          <cell r="N247">
            <v>45</v>
          </cell>
          <cell r="O247">
            <v>40</v>
          </cell>
          <cell r="P247">
            <v>25</v>
          </cell>
          <cell r="Q247">
            <v>30</v>
          </cell>
          <cell r="R247">
            <v>40</v>
          </cell>
          <cell r="S247">
            <v>15</v>
          </cell>
          <cell r="T247" t="str">
            <v>-</v>
          </cell>
        </row>
        <row r="248">
          <cell r="A248" t="str">
            <v>Zuckermais (Körner)</v>
          </cell>
          <cell r="B248" t="str">
            <v>&lt; 12</v>
          </cell>
          <cell r="C248">
            <v>170</v>
          </cell>
          <cell r="D248" t="str">
            <v>12 - 14</v>
          </cell>
          <cell r="E248">
            <v>200</v>
          </cell>
          <cell r="F248">
            <v>160</v>
          </cell>
          <cell r="G248" t="str">
            <v>&gt; 14</v>
          </cell>
          <cell r="H248">
            <v>240</v>
          </cell>
          <cell r="I248">
            <v>200</v>
          </cell>
          <cell r="J248" t="str">
            <v>&gt; 14</v>
          </cell>
          <cell r="K248">
            <v>240</v>
          </cell>
          <cell r="L248" t="str">
            <v>&gt; 14</v>
          </cell>
          <cell r="M248">
            <v>240</v>
          </cell>
          <cell r="N248">
            <v>60</v>
          </cell>
          <cell r="O248">
            <v>50</v>
          </cell>
          <cell r="P248">
            <v>30</v>
          </cell>
          <cell r="Q248">
            <v>40</v>
          </cell>
          <cell r="R248">
            <v>50</v>
          </cell>
          <cell r="S248">
            <v>20</v>
          </cell>
          <cell r="T248" t="str">
            <v>-</v>
          </cell>
        </row>
        <row r="249">
          <cell r="A249" t="str">
            <v>Zwiebel (Bund, Frühjahr)</v>
          </cell>
          <cell r="B249" t="str">
            <v>&lt; 40</v>
          </cell>
          <cell r="C249">
            <v>145</v>
          </cell>
          <cell r="D249" t="str">
            <v>40 - 55</v>
          </cell>
          <cell r="E249">
            <v>170</v>
          </cell>
          <cell r="F249">
            <v>75</v>
          </cell>
          <cell r="G249" t="str">
            <v>&gt; 55</v>
          </cell>
          <cell r="H249">
            <v>205</v>
          </cell>
          <cell r="I249">
            <v>94</v>
          </cell>
          <cell r="J249" t="str">
            <v>&gt; 55</v>
          </cell>
          <cell r="K249">
            <v>205</v>
          </cell>
          <cell r="L249" t="str">
            <v>&gt; 55</v>
          </cell>
          <cell r="M249">
            <v>205</v>
          </cell>
          <cell r="N249">
            <v>60</v>
          </cell>
          <cell r="O249">
            <v>50</v>
          </cell>
          <cell r="P249">
            <v>30</v>
          </cell>
          <cell r="Q249">
            <v>40</v>
          </cell>
          <cell r="R249">
            <v>50</v>
          </cell>
          <cell r="S249">
            <v>20</v>
          </cell>
          <cell r="T249" t="str">
            <v>-</v>
          </cell>
        </row>
        <row r="250">
          <cell r="A250" t="str">
            <v>Zwiebel (Bund, Sommer)</v>
          </cell>
          <cell r="B250" t="str">
            <v>&lt; 40</v>
          </cell>
          <cell r="C250">
            <v>145</v>
          </cell>
          <cell r="D250" t="str">
            <v>40 - 55</v>
          </cell>
          <cell r="E250">
            <v>170</v>
          </cell>
          <cell r="F250">
            <v>75</v>
          </cell>
          <cell r="G250" t="str">
            <v>&gt; 55</v>
          </cell>
          <cell r="H250">
            <v>205</v>
          </cell>
          <cell r="I250">
            <v>94</v>
          </cell>
          <cell r="J250" t="str">
            <v>&gt; 55</v>
          </cell>
          <cell r="K250">
            <v>205</v>
          </cell>
          <cell r="L250" t="str">
            <v>&gt; 55</v>
          </cell>
          <cell r="M250">
            <v>205</v>
          </cell>
          <cell r="N250">
            <v>60</v>
          </cell>
          <cell r="O250">
            <v>50</v>
          </cell>
          <cell r="P250">
            <v>30</v>
          </cell>
          <cell r="Q250">
            <v>40</v>
          </cell>
          <cell r="R250">
            <v>50</v>
          </cell>
          <cell r="S250">
            <v>20</v>
          </cell>
          <cell r="T250" t="str">
            <v>-</v>
          </cell>
        </row>
        <row r="251">
          <cell r="A251" t="str">
            <v>Zwiebel (Bund, Überwinterung)</v>
          </cell>
          <cell r="B251" t="str">
            <v>&lt; 40</v>
          </cell>
          <cell r="C251">
            <v>145</v>
          </cell>
          <cell r="D251" t="str">
            <v>40 - 55</v>
          </cell>
          <cell r="E251">
            <v>170</v>
          </cell>
          <cell r="F251">
            <v>75</v>
          </cell>
          <cell r="G251" t="str">
            <v>&gt; 55</v>
          </cell>
          <cell r="H251">
            <v>205</v>
          </cell>
          <cell r="I251">
            <v>94</v>
          </cell>
          <cell r="J251" t="str">
            <v>&gt; 55</v>
          </cell>
          <cell r="K251">
            <v>205</v>
          </cell>
          <cell r="L251" t="str">
            <v>&gt; 55</v>
          </cell>
          <cell r="M251">
            <v>205</v>
          </cell>
          <cell r="N251">
            <v>60</v>
          </cell>
          <cell r="O251">
            <v>50</v>
          </cell>
          <cell r="P251">
            <v>30</v>
          </cell>
          <cell r="Q251">
            <v>40</v>
          </cell>
          <cell r="R251">
            <v>50</v>
          </cell>
          <cell r="S251">
            <v>20</v>
          </cell>
          <cell r="T251" t="str">
            <v>-</v>
          </cell>
        </row>
        <row r="252">
          <cell r="A252" t="str">
            <v>Zwiebel (Sommer, trocken)</v>
          </cell>
          <cell r="B252" t="str">
            <v>&lt; 40</v>
          </cell>
          <cell r="C252">
            <v>145</v>
          </cell>
          <cell r="D252" t="str">
            <v>40 - 55</v>
          </cell>
          <cell r="E252">
            <v>170</v>
          </cell>
          <cell r="F252">
            <v>130</v>
          </cell>
          <cell r="G252" t="str">
            <v>&gt; 55</v>
          </cell>
          <cell r="H252">
            <v>205</v>
          </cell>
          <cell r="I252">
            <v>163</v>
          </cell>
          <cell r="J252" t="str">
            <v>&gt; 55</v>
          </cell>
          <cell r="K252">
            <v>205</v>
          </cell>
          <cell r="L252" t="str">
            <v>&gt; 55</v>
          </cell>
          <cell r="M252">
            <v>205</v>
          </cell>
          <cell r="N252">
            <v>60</v>
          </cell>
          <cell r="O252">
            <v>50</v>
          </cell>
          <cell r="P252">
            <v>30</v>
          </cell>
          <cell r="Q252">
            <v>40</v>
          </cell>
          <cell r="R252">
            <v>50</v>
          </cell>
          <cell r="S252">
            <v>20</v>
          </cell>
          <cell r="T252" t="str">
            <v>-</v>
          </cell>
        </row>
        <row r="253">
          <cell r="A253" t="str">
            <v>Zwiebel (Winter, trocken)</v>
          </cell>
          <cell r="B253" t="str">
            <v>&lt; 40</v>
          </cell>
          <cell r="C253">
            <v>145</v>
          </cell>
          <cell r="D253" t="str">
            <v>40 - 55</v>
          </cell>
          <cell r="E253">
            <v>170</v>
          </cell>
          <cell r="F253">
            <v>130</v>
          </cell>
          <cell r="G253" t="str">
            <v>&gt; 55</v>
          </cell>
          <cell r="H253">
            <v>205</v>
          </cell>
          <cell r="I253">
            <v>163</v>
          </cell>
          <cell r="J253" t="str">
            <v>&gt; 55</v>
          </cell>
          <cell r="K253">
            <v>205</v>
          </cell>
          <cell r="L253" t="str">
            <v>&gt; 55</v>
          </cell>
          <cell r="M253">
            <v>205</v>
          </cell>
          <cell r="N253">
            <v>60</v>
          </cell>
          <cell r="O253">
            <v>50</v>
          </cell>
          <cell r="P253">
            <v>30</v>
          </cell>
          <cell r="Q253">
            <v>40</v>
          </cell>
          <cell r="R253">
            <v>50</v>
          </cell>
          <cell r="S253">
            <v>20</v>
          </cell>
          <cell r="T253" t="str">
            <v>-</v>
          </cell>
        </row>
        <row r="254">
          <cell r="A254" t="str">
            <v>Grünland- und Ackerfutternutzungen (Klee, Wechselwiese, Energiegras,…), Sämereienvermehrung: 7)</v>
          </cell>
        </row>
        <row r="255">
          <cell r="A255" t="str">
            <v>Almfutterfläche</v>
          </cell>
          <cell r="B255" t="str">
            <v>-</v>
          </cell>
          <cell r="C255">
            <v>20</v>
          </cell>
          <cell r="D255" t="str">
            <v>-</v>
          </cell>
          <cell r="E255">
            <v>20</v>
          </cell>
          <cell r="F255">
            <v>20</v>
          </cell>
          <cell r="G255" t="str">
            <v>-</v>
          </cell>
          <cell r="H255">
            <v>20</v>
          </cell>
          <cell r="I255">
            <v>40</v>
          </cell>
          <cell r="J255" t="str">
            <v>-</v>
          </cell>
          <cell r="K255">
            <v>20</v>
          </cell>
          <cell r="L255" t="str">
            <v>-</v>
          </cell>
          <cell r="M255">
            <v>20</v>
          </cell>
          <cell r="N255">
            <v>30</v>
          </cell>
          <cell r="O255">
            <v>25</v>
          </cell>
          <cell r="P255">
            <v>20</v>
          </cell>
          <cell r="Q255">
            <v>20</v>
          </cell>
          <cell r="R255">
            <v>20</v>
          </cell>
          <cell r="S255" t="str">
            <v>3)</v>
          </cell>
          <cell r="T255" t="str">
            <v>3)</v>
          </cell>
        </row>
        <row r="256">
          <cell r="A256" t="str">
            <v>Bergmähder mit Code "BM0"</v>
          </cell>
          <cell r="B256" t="str">
            <v>-</v>
          </cell>
          <cell r="C256">
            <v>0</v>
          </cell>
          <cell r="D256" t="str">
            <v>-</v>
          </cell>
          <cell r="E256">
            <v>0</v>
          </cell>
          <cell r="F256">
            <v>0</v>
          </cell>
          <cell r="G256" t="str">
            <v>-</v>
          </cell>
          <cell r="H256">
            <v>0</v>
          </cell>
          <cell r="I256">
            <v>0</v>
          </cell>
          <cell r="J256" t="str">
            <v>-</v>
          </cell>
          <cell r="K256">
            <v>0</v>
          </cell>
          <cell r="L256" t="str">
            <v>-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-</v>
          </cell>
          <cell r="T256" t="str">
            <v>-</v>
          </cell>
        </row>
        <row r="257">
          <cell r="A257" t="str">
            <v>Bergmähder</v>
          </cell>
          <cell r="B257" t="str">
            <v>-</v>
          </cell>
          <cell r="C257">
            <v>20</v>
          </cell>
          <cell r="D257" t="str">
            <v>-</v>
          </cell>
          <cell r="E257">
            <v>90</v>
          </cell>
          <cell r="F257">
            <v>30</v>
          </cell>
          <cell r="G257" t="str">
            <v>-</v>
          </cell>
          <cell r="H257">
            <v>90</v>
          </cell>
          <cell r="I257">
            <v>30</v>
          </cell>
          <cell r="J257" t="str">
            <v>-</v>
          </cell>
          <cell r="K257">
            <v>90</v>
          </cell>
          <cell r="L257" t="str">
            <v>-</v>
          </cell>
          <cell r="M257">
            <v>90</v>
          </cell>
          <cell r="N257">
            <v>40</v>
          </cell>
          <cell r="O257">
            <v>35</v>
          </cell>
          <cell r="P257">
            <v>30</v>
          </cell>
          <cell r="Q257">
            <v>30</v>
          </cell>
          <cell r="R257">
            <v>30</v>
          </cell>
          <cell r="S257" t="str">
            <v>3)</v>
          </cell>
          <cell r="T257" t="str">
            <v>3)</v>
          </cell>
        </row>
        <row r="258">
          <cell r="A258" t="str">
            <v>Dauerweide</v>
          </cell>
          <cell r="B258" t="str">
            <v>-</v>
          </cell>
          <cell r="C258">
            <v>100</v>
          </cell>
          <cell r="D258" t="str">
            <v>-</v>
          </cell>
          <cell r="E258">
            <v>140</v>
          </cell>
          <cell r="F258">
            <v>100</v>
          </cell>
          <cell r="G258" t="str">
            <v>-</v>
          </cell>
          <cell r="H258">
            <v>140</v>
          </cell>
          <cell r="I258">
            <v>140</v>
          </cell>
          <cell r="J258" t="str">
            <v>-</v>
          </cell>
          <cell r="K258">
            <v>140</v>
          </cell>
          <cell r="L258" t="str">
            <v>-</v>
          </cell>
          <cell r="M258">
            <v>140</v>
          </cell>
          <cell r="N258">
            <v>50</v>
          </cell>
          <cell r="O258">
            <v>40</v>
          </cell>
          <cell r="P258">
            <v>35</v>
          </cell>
          <cell r="Q258">
            <v>35</v>
          </cell>
          <cell r="R258">
            <v>35</v>
          </cell>
          <cell r="S258" t="str">
            <v>3)</v>
          </cell>
          <cell r="T258" t="str">
            <v>3)</v>
          </cell>
        </row>
        <row r="259">
          <cell r="A259" t="str">
            <v>Einmähdige Wiese</v>
          </cell>
          <cell r="B259" t="str">
            <v>-</v>
          </cell>
          <cell r="C259">
            <v>20</v>
          </cell>
          <cell r="D259" t="str">
            <v>-</v>
          </cell>
          <cell r="E259">
            <v>90</v>
          </cell>
          <cell r="F259">
            <v>30</v>
          </cell>
          <cell r="G259" t="str">
            <v>-</v>
          </cell>
          <cell r="H259">
            <v>90</v>
          </cell>
          <cell r="I259">
            <v>30</v>
          </cell>
          <cell r="J259" t="str">
            <v>-</v>
          </cell>
          <cell r="K259">
            <v>90</v>
          </cell>
          <cell r="L259" t="str">
            <v>-</v>
          </cell>
          <cell r="M259">
            <v>90</v>
          </cell>
          <cell r="N259">
            <v>40</v>
          </cell>
          <cell r="O259">
            <v>35</v>
          </cell>
          <cell r="P259">
            <v>30</v>
          </cell>
          <cell r="Q259">
            <v>30</v>
          </cell>
          <cell r="R259">
            <v>30</v>
          </cell>
          <cell r="S259" t="str">
            <v>3)</v>
          </cell>
          <cell r="T259" t="str">
            <v>3)</v>
          </cell>
        </row>
        <row r="260">
          <cell r="A260" t="str">
            <v>Energieholz G</v>
          </cell>
          <cell r="B260" t="str">
            <v>-</v>
          </cell>
          <cell r="C260">
            <v>0</v>
          </cell>
          <cell r="D260" t="str">
            <v>-</v>
          </cell>
          <cell r="E260">
            <v>0</v>
          </cell>
          <cell r="G260" t="str">
            <v>-</v>
          </cell>
          <cell r="H260">
            <v>0</v>
          </cell>
          <cell r="J260" t="str">
            <v>-</v>
          </cell>
          <cell r="K260">
            <v>0</v>
          </cell>
          <cell r="L260" t="str">
            <v>-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 t="str">
            <v>-</v>
          </cell>
          <cell r="T260" t="str">
            <v>-</v>
          </cell>
        </row>
        <row r="261">
          <cell r="A261" t="str">
            <v>GLÖZ G</v>
          </cell>
          <cell r="B261" t="str">
            <v>-</v>
          </cell>
          <cell r="C261">
            <v>0</v>
          </cell>
          <cell r="D261" t="str">
            <v>-</v>
          </cell>
          <cell r="E261">
            <v>0</v>
          </cell>
          <cell r="F261">
            <v>0</v>
          </cell>
          <cell r="G261" t="str">
            <v>-</v>
          </cell>
          <cell r="H261">
            <v>0</v>
          </cell>
          <cell r="I261">
            <v>0</v>
          </cell>
          <cell r="J261" t="str">
            <v>-</v>
          </cell>
          <cell r="K261">
            <v>0</v>
          </cell>
          <cell r="L261" t="str">
            <v>-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 t="str">
            <v>-</v>
          </cell>
          <cell r="T261" t="str">
            <v>-</v>
          </cell>
        </row>
        <row r="262">
          <cell r="A262" t="str">
            <v>Hutweide</v>
          </cell>
          <cell r="B262" t="str">
            <v>-</v>
          </cell>
          <cell r="C262">
            <v>30</v>
          </cell>
          <cell r="D262" t="str">
            <v>-</v>
          </cell>
          <cell r="E262">
            <v>30</v>
          </cell>
          <cell r="F262">
            <v>30</v>
          </cell>
          <cell r="G262" t="str">
            <v>-</v>
          </cell>
          <cell r="H262">
            <v>30</v>
          </cell>
          <cell r="I262">
            <v>30</v>
          </cell>
          <cell r="J262" t="str">
            <v>-</v>
          </cell>
          <cell r="K262">
            <v>30</v>
          </cell>
          <cell r="L262" t="str">
            <v>-</v>
          </cell>
          <cell r="M262">
            <v>30</v>
          </cell>
          <cell r="N262">
            <v>30</v>
          </cell>
          <cell r="O262">
            <v>25</v>
          </cell>
          <cell r="P262">
            <v>20</v>
          </cell>
          <cell r="Q262">
            <v>20</v>
          </cell>
          <cell r="R262">
            <v>20</v>
          </cell>
          <cell r="S262" t="str">
            <v>3)</v>
          </cell>
          <cell r="T262" t="str">
            <v>3)</v>
          </cell>
        </row>
        <row r="263">
          <cell r="A263" t="str">
            <v>Landschaftselement G</v>
          </cell>
          <cell r="B263" t="str">
            <v>-</v>
          </cell>
          <cell r="C263">
            <v>0</v>
          </cell>
          <cell r="D263" t="str">
            <v>-</v>
          </cell>
          <cell r="E263">
            <v>0</v>
          </cell>
          <cell r="F263">
            <v>0</v>
          </cell>
          <cell r="G263" t="str">
            <v>-</v>
          </cell>
          <cell r="H263">
            <v>0</v>
          </cell>
          <cell r="I263">
            <v>0</v>
          </cell>
          <cell r="J263" t="str">
            <v>-</v>
          </cell>
          <cell r="K263">
            <v>0</v>
          </cell>
          <cell r="L263" t="str">
            <v>-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 t="str">
            <v>-</v>
          </cell>
          <cell r="T263" t="str">
            <v>-</v>
          </cell>
        </row>
        <row r="264">
          <cell r="A264" t="str">
            <v>Mähwiese/-weide zwei Nutzungen &lt; 40 % Leguminosenanteil</v>
          </cell>
          <cell r="B264" t="str">
            <v>-</v>
          </cell>
          <cell r="C264">
            <v>60</v>
          </cell>
          <cell r="D264" t="str">
            <v>-</v>
          </cell>
          <cell r="E264">
            <v>90</v>
          </cell>
          <cell r="F264">
            <v>90</v>
          </cell>
          <cell r="G264" t="str">
            <v>-</v>
          </cell>
          <cell r="H264">
            <v>90</v>
          </cell>
          <cell r="I264">
            <v>90</v>
          </cell>
          <cell r="J264" t="str">
            <v>-</v>
          </cell>
          <cell r="K264">
            <v>90</v>
          </cell>
          <cell r="L264" t="str">
            <v>-</v>
          </cell>
          <cell r="M264">
            <v>90</v>
          </cell>
          <cell r="N264">
            <v>65</v>
          </cell>
          <cell r="O264">
            <v>55</v>
          </cell>
          <cell r="P264">
            <v>45</v>
          </cell>
          <cell r="Q264">
            <v>45</v>
          </cell>
          <cell r="R264">
            <v>45</v>
          </cell>
          <cell r="S264" t="str">
            <v>3)</v>
          </cell>
          <cell r="T264" t="str">
            <v>3)</v>
          </cell>
        </row>
        <row r="265">
          <cell r="A265" t="str">
            <v>Mähwiese/-weide drei Nutzungen &lt; 40 % Leguminosenanteil</v>
          </cell>
          <cell r="B265" t="str">
            <v>-</v>
          </cell>
          <cell r="C265">
            <v>120</v>
          </cell>
          <cell r="D265" t="str">
            <v>-</v>
          </cell>
          <cell r="E265">
            <v>150</v>
          </cell>
          <cell r="F265">
            <v>120</v>
          </cell>
          <cell r="G265" t="str">
            <v>-</v>
          </cell>
          <cell r="H265">
            <v>150</v>
          </cell>
          <cell r="I265">
            <v>140</v>
          </cell>
          <cell r="J265" t="str">
            <v>-</v>
          </cell>
          <cell r="K265">
            <v>150</v>
          </cell>
          <cell r="L265" t="str">
            <v>-</v>
          </cell>
          <cell r="M265">
            <v>150</v>
          </cell>
          <cell r="N265">
            <v>90</v>
          </cell>
          <cell r="O265">
            <v>80</v>
          </cell>
          <cell r="P265">
            <v>65</v>
          </cell>
          <cell r="Q265">
            <v>65</v>
          </cell>
          <cell r="R265">
            <v>80</v>
          </cell>
          <cell r="S265" t="str">
            <v>3)</v>
          </cell>
          <cell r="T265" t="str">
            <v>3)</v>
          </cell>
        </row>
        <row r="266">
          <cell r="A266" t="str">
            <v>Mähwiese/-weide vier Nutzungen &lt; 40 % Leguminosenanteil</v>
          </cell>
          <cell r="B266" t="str">
            <v>-</v>
          </cell>
          <cell r="C266">
            <v>160</v>
          </cell>
          <cell r="D266" t="str">
            <v>-</v>
          </cell>
          <cell r="E266">
            <v>200</v>
          </cell>
          <cell r="F266">
            <v>160</v>
          </cell>
          <cell r="G266" t="str">
            <v>-</v>
          </cell>
          <cell r="H266">
            <v>200</v>
          </cell>
          <cell r="I266">
            <v>190</v>
          </cell>
          <cell r="J266" t="str">
            <v>-</v>
          </cell>
          <cell r="K266">
            <v>200</v>
          </cell>
          <cell r="L266" t="str">
            <v>-</v>
          </cell>
          <cell r="M266">
            <v>200</v>
          </cell>
          <cell r="N266">
            <v>110</v>
          </cell>
          <cell r="O266">
            <v>95</v>
          </cell>
          <cell r="P266">
            <v>80</v>
          </cell>
          <cell r="Q266">
            <v>80</v>
          </cell>
          <cell r="R266">
            <v>90</v>
          </cell>
          <cell r="S266" t="str">
            <v>3)</v>
          </cell>
          <cell r="T266" t="str">
            <v>3)</v>
          </cell>
        </row>
        <row r="267">
          <cell r="A267" t="str">
            <v>Mähwiese/-weide fünf Nutzungen &lt; 40 % Leguminosenanteil</v>
          </cell>
          <cell r="B267" t="str">
            <v>-</v>
          </cell>
          <cell r="C267">
            <v>200</v>
          </cell>
          <cell r="D267" t="str">
            <v>-</v>
          </cell>
          <cell r="E267">
            <v>250</v>
          </cell>
          <cell r="F267">
            <v>210</v>
          </cell>
          <cell r="G267" t="str">
            <v>-</v>
          </cell>
          <cell r="H267">
            <v>250</v>
          </cell>
          <cell r="I267">
            <v>210</v>
          </cell>
          <cell r="J267" t="str">
            <v>-</v>
          </cell>
          <cell r="K267">
            <v>250</v>
          </cell>
          <cell r="L267" t="str">
            <v>-</v>
          </cell>
          <cell r="M267">
            <v>250</v>
          </cell>
          <cell r="N267">
            <v>120</v>
          </cell>
          <cell r="O267">
            <v>100</v>
          </cell>
          <cell r="P267">
            <v>85</v>
          </cell>
          <cell r="Q267">
            <v>85</v>
          </cell>
          <cell r="R267">
            <v>105</v>
          </cell>
          <cell r="S267" t="str">
            <v>3)</v>
          </cell>
          <cell r="T267" t="str">
            <v>3)</v>
          </cell>
        </row>
        <row r="268">
          <cell r="A268" t="str">
            <v>Naturdenkmal Alm</v>
          </cell>
          <cell r="B268" t="str">
            <v>-</v>
          </cell>
          <cell r="C268">
            <v>0</v>
          </cell>
          <cell r="D268" t="str">
            <v>-</v>
          </cell>
          <cell r="E268">
            <v>0</v>
          </cell>
          <cell r="F268">
            <v>0</v>
          </cell>
          <cell r="G268" t="str">
            <v>-</v>
          </cell>
          <cell r="H268">
            <v>0</v>
          </cell>
          <cell r="I268">
            <v>0</v>
          </cell>
          <cell r="J268" t="str">
            <v>-</v>
          </cell>
          <cell r="K268">
            <v>0</v>
          </cell>
          <cell r="L268" t="str">
            <v>-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 t="str">
            <v>-</v>
          </cell>
          <cell r="T268" t="str">
            <v>-</v>
          </cell>
        </row>
        <row r="269">
          <cell r="A269" t="str">
            <v>Naturdenkmal G</v>
          </cell>
          <cell r="B269" t="str">
            <v>-</v>
          </cell>
          <cell r="C269">
            <v>0</v>
          </cell>
          <cell r="D269" t="str">
            <v>-</v>
          </cell>
          <cell r="E269">
            <v>0</v>
          </cell>
          <cell r="F269">
            <v>0</v>
          </cell>
          <cell r="G269" t="str">
            <v>-</v>
          </cell>
          <cell r="H269">
            <v>0</v>
          </cell>
          <cell r="I269">
            <v>0</v>
          </cell>
          <cell r="J269" t="str">
            <v>-</v>
          </cell>
          <cell r="K269">
            <v>0</v>
          </cell>
          <cell r="L269" t="str">
            <v>-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str">
            <v>-</v>
          </cell>
          <cell r="T269" t="str">
            <v>-</v>
          </cell>
        </row>
        <row r="270">
          <cell r="A270" t="str">
            <v>Sämereienvermehrung mit Alpingräser</v>
          </cell>
          <cell r="B270" t="str">
            <v>&lt; 0,1</v>
          </cell>
          <cell r="C270">
            <v>80</v>
          </cell>
          <cell r="D270" t="str">
            <v>0,1 - 0,4</v>
          </cell>
          <cell r="E270">
            <v>110</v>
          </cell>
          <cell r="G270" t="str">
            <v>0,4 - 0,5</v>
          </cell>
          <cell r="H270">
            <v>130</v>
          </cell>
          <cell r="J270" t="str">
            <v>0,5 - 0,6</v>
          </cell>
          <cell r="K270">
            <v>140</v>
          </cell>
          <cell r="L270" t="str">
            <v>&gt; 0,6</v>
          </cell>
          <cell r="M270">
            <v>150</v>
          </cell>
          <cell r="N270">
            <v>85</v>
          </cell>
          <cell r="O270">
            <v>70</v>
          </cell>
          <cell r="P270">
            <v>60</v>
          </cell>
          <cell r="Q270">
            <v>60</v>
          </cell>
          <cell r="R270">
            <v>60</v>
          </cell>
          <cell r="S270" t="str">
            <v>3)</v>
          </cell>
          <cell r="T270" t="str">
            <v>3)</v>
          </cell>
        </row>
        <row r="271">
          <cell r="A271" t="str">
            <v>Sämereienvermehrung mit Gräser für Wirtschaftsgrünland</v>
          </cell>
          <cell r="B271" t="str">
            <v>&lt; 0,2</v>
          </cell>
          <cell r="C271">
            <v>88</v>
          </cell>
          <cell r="D271" t="str">
            <v>0,2 - 0,7</v>
          </cell>
          <cell r="E271">
            <v>121</v>
          </cell>
          <cell r="G271" t="str">
            <v>0,7 - 0,9</v>
          </cell>
          <cell r="H271">
            <v>143</v>
          </cell>
          <cell r="J271" t="str">
            <v>0,9 - 1,1</v>
          </cell>
          <cell r="K271">
            <v>154</v>
          </cell>
          <cell r="L271" t="str">
            <v>&gt; 1,1</v>
          </cell>
          <cell r="M271">
            <v>165</v>
          </cell>
          <cell r="N271">
            <v>110</v>
          </cell>
          <cell r="O271">
            <v>95</v>
          </cell>
          <cell r="P271">
            <v>80</v>
          </cell>
          <cell r="Q271">
            <v>80</v>
          </cell>
          <cell r="R271">
            <v>100</v>
          </cell>
          <cell r="S271" t="str">
            <v>3)</v>
          </cell>
          <cell r="T271" t="str">
            <v>3)</v>
          </cell>
        </row>
        <row r="272">
          <cell r="A272" t="str">
            <v>Sämereienvermehrung mit Rotklee</v>
          </cell>
          <cell r="B272" t="str">
            <v>&lt; 0,3</v>
          </cell>
          <cell r="C272">
            <v>16</v>
          </cell>
          <cell r="D272" t="str">
            <v>0,3 - 0,5</v>
          </cell>
          <cell r="E272">
            <v>22</v>
          </cell>
          <cell r="G272" t="str">
            <v>0,5 - 0,7</v>
          </cell>
          <cell r="H272">
            <v>22</v>
          </cell>
          <cell r="J272" t="str">
            <v>0,7 - 1</v>
          </cell>
          <cell r="K272">
            <v>22</v>
          </cell>
          <cell r="L272" t="str">
            <v>&gt; 1</v>
          </cell>
          <cell r="M272">
            <v>22</v>
          </cell>
          <cell r="N272">
            <v>140</v>
          </cell>
          <cell r="O272">
            <v>120</v>
          </cell>
          <cell r="P272">
            <v>100</v>
          </cell>
          <cell r="Q272">
            <v>100</v>
          </cell>
          <cell r="R272">
            <v>120</v>
          </cell>
          <cell r="S272" t="str">
            <v>3)</v>
          </cell>
          <cell r="T272" t="str">
            <v>3)</v>
          </cell>
        </row>
        <row r="273">
          <cell r="A273" t="str">
            <v>Sonstige Grünlandflächen</v>
          </cell>
          <cell r="B273" t="str">
            <v>-</v>
          </cell>
          <cell r="C273">
            <v>0</v>
          </cell>
          <cell r="D273" t="str">
            <v>-</v>
          </cell>
          <cell r="E273">
            <v>0</v>
          </cell>
          <cell r="F273">
            <v>0</v>
          </cell>
          <cell r="G273" t="str">
            <v>-</v>
          </cell>
          <cell r="H273">
            <v>0</v>
          </cell>
          <cell r="I273">
            <v>0</v>
          </cell>
          <cell r="J273" t="str">
            <v>-</v>
          </cell>
          <cell r="K273">
            <v>0</v>
          </cell>
          <cell r="L273" t="str">
            <v>-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str">
            <v xml:space="preserve"> -</v>
          </cell>
          <cell r="T273" t="str">
            <v xml:space="preserve"> -</v>
          </cell>
        </row>
        <row r="274">
          <cell r="A274" t="str">
            <v>Streuwiese</v>
          </cell>
          <cell r="B274" t="str">
            <v>-</v>
          </cell>
          <cell r="C274">
            <v>30</v>
          </cell>
          <cell r="D274" t="str">
            <v>-</v>
          </cell>
          <cell r="E274">
            <v>30</v>
          </cell>
          <cell r="F274">
            <v>30</v>
          </cell>
          <cell r="G274" t="str">
            <v>-</v>
          </cell>
          <cell r="H274">
            <v>30</v>
          </cell>
          <cell r="I274">
            <v>30</v>
          </cell>
          <cell r="J274" t="str">
            <v>-</v>
          </cell>
          <cell r="K274">
            <v>30</v>
          </cell>
          <cell r="L274" t="str">
            <v>-</v>
          </cell>
          <cell r="M274">
            <v>30</v>
          </cell>
          <cell r="N274">
            <v>40</v>
          </cell>
          <cell r="O274">
            <v>35</v>
          </cell>
          <cell r="P274">
            <v>30</v>
          </cell>
          <cell r="Q274">
            <v>30</v>
          </cell>
          <cell r="R274">
            <v>30</v>
          </cell>
          <cell r="S274" t="str">
            <v>3)</v>
          </cell>
          <cell r="T274" t="str">
            <v>3)</v>
          </cell>
        </row>
        <row r="275">
          <cell r="A275" t="str">
            <v>Obst und Hopfen:</v>
          </cell>
        </row>
        <row r="276">
          <cell r="A276" t="str">
            <v>Brombeere</v>
          </cell>
          <cell r="B276" t="str">
            <v>-</v>
          </cell>
          <cell r="C276">
            <v>70</v>
          </cell>
          <cell r="D276" t="str">
            <v>-</v>
          </cell>
          <cell r="E276">
            <v>70</v>
          </cell>
          <cell r="F276">
            <v>70</v>
          </cell>
          <cell r="G276" t="str">
            <v>-</v>
          </cell>
          <cell r="H276">
            <v>70</v>
          </cell>
          <cell r="I276">
            <v>70</v>
          </cell>
          <cell r="J276" t="str">
            <v>-</v>
          </cell>
          <cell r="K276">
            <v>70</v>
          </cell>
          <cell r="L276" t="str">
            <v>-</v>
          </cell>
          <cell r="M276">
            <v>70</v>
          </cell>
          <cell r="N276">
            <v>70</v>
          </cell>
          <cell r="O276">
            <v>55</v>
          </cell>
          <cell r="P276">
            <v>25</v>
          </cell>
          <cell r="Q276">
            <v>35</v>
          </cell>
          <cell r="R276">
            <v>45</v>
          </cell>
          <cell r="S276">
            <v>20</v>
          </cell>
          <cell r="T276" t="str">
            <v>-</v>
          </cell>
        </row>
        <row r="277">
          <cell r="A277" t="str">
            <v>Edelkastanien</v>
          </cell>
          <cell r="B277" t="str">
            <v>-</v>
          </cell>
          <cell r="C277">
            <v>60</v>
          </cell>
          <cell r="D277" t="str">
            <v>-</v>
          </cell>
          <cell r="E277">
            <v>60</v>
          </cell>
          <cell r="F277">
            <v>60</v>
          </cell>
          <cell r="G277" t="str">
            <v>-</v>
          </cell>
          <cell r="H277">
            <v>60</v>
          </cell>
          <cell r="I277">
            <v>60</v>
          </cell>
          <cell r="J277" t="str">
            <v>-</v>
          </cell>
          <cell r="K277">
            <v>60</v>
          </cell>
          <cell r="L277" t="str">
            <v>-</v>
          </cell>
          <cell r="M277">
            <v>60</v>
          </cell>
          <cell r="N277">
            <v>80</v>
          </cell>
          <cell r="O277">
            <v>60</v>
          </cell>
          <cell r="P277">
            <v>35</v>
          </cell>
          <cell r="Q277">
            <v>40</v>
          </cell>
          <cell r="R277">
            <v>45</v>
          </cell>
          <cell r="S277">
            <v>20</v>
          </cell>
          <cell r="T277" t="str">
            <v>-</v>
          </cell>
        </row>
        <row r="278">
          <cell r="A278" t="str">
            <v>Heidelbeere</v>
          </cell>
          <cell r="B278" t="str">
            <v>-</v>
          </cell>
          <cell r="C278">
            <v>40</v>
          </cell>
          <cell r="D278" t="str">
            <v>-</v>
          </cell>
          <cell r="E278">
            <v>40</v>
          </cell>
          <cell r="F278">
            <v>40</v>
          </cell>
          <cell r="G278" t="str">
            <v>-</v>
          </cell>
          <cell r="H278">
            <v>40</v>
          </cell>
          <cell r="I278">
            <v>40</v>
          </cell>
          <cell r="J278" t="str">
            <v>-</v>
          </cell>
          <cell r="K278">
            <v>40</v>
          </cell>
          <cell r="L278" t="str">
            <v>-</v>
          </cell>
          <cell r="M278">
            <v>40</v>
          </cell>
          <cell r="N278">
            <v>50</v>
          </cell>
          <cell r="O278">
            <v>40</v>
          </cell>
          <cell r="P278">
            <v>20</v>
          </cell>
          <cell r="Q278">
            <v>25</v>
          </cell>
          <cell r="R278">
            <v>35</v>
          </cell>
          <cell r="S278">
            <v>15</v>
          </cell>
          <cell r="T278" t="str">
            <v>-</v>
          </cell>
        </row>
        <row r="279">
          <cell r="A279" t="str">
            <v>Himbeere</v>
          </cell>
          <cell r="B279" t="str">
            <v>-</v>
          </cell>
          <cell r="C279">
            <v>60</v>
          </cell>
          <cell r="D279" t="str">
            <v>-</v>
          </cell>
          <cell r="E279">
            <v>60</v>
          </cell>
          <cell r="F279">
            <v>60</v>
          </cell>
          <cell r="G279" t="str">
            <v>-</v>
          </cell>
          <cell r="H279">
            <v>60</v>
          </cell>
          <cell r="I279">
            <v>60</v>
          </cell>
          <cell r="J279" t="str">
            <v>-</v>
          </cell>
          <cell r="K279">
            <v>60</v>
          </cell>
          <cell r="L279" t="str">
            <v>-</v>
          </cell>
          <cell r="M279">
            <v>60</v>
          </cell>
          <cell r="N279">
            <v>60</v>
          </cell>
          <cell r="O279">
            <v>45</v>
          </cell>
          <cell r="P279">
            <v>20</v>
          </cell>
          <cell r="Q279">
            <v>30</v>
          </cell>
          <cell r="R279">
            <v>40</v>
          </cell>
          <cell r="S279">
            <v>15</v>
          </cell>
          <cell r="T279" t="str">
            <v>-</v>
          </cell>
        </row>
        <row r="280">
          <cell r="A280" t="str">
            <v>Holunder</v>
          </cell>
          <cell r="B280" t="str">
            <v>-</v>
          </cell>
          <cell r="C280">
            <v>175</v>
          </cell>
          <cell r="D280" t="str">
            <v>-</v>
          </cell>
          <cell r="E280">
            <v>175</v>
          </cell>
          <cell r="F280">
            <v>175</v>
          </cell>
          <cell r="G280" t="str">
            <v>-</v>
          </cell>
          <cell r="H280">
            <v>175</v>
          </cell>
          <cell r="I280">
            <v>175</v>
          </cell>
          <cell r="J280" t="str">
            <v>-</v>
          </cell>
          <cell r="K280">
            <v>175</v>
          </cell>
          <cell r="L280" t="str">
            <v>-</v>
          </cell>
          <cell r="M280">
            <v>175</v>
          </cell>
          <cell r="N280">
            <v>80</v>
          </cell>
          <cell r="O280">
            <v>60</v>
          </cell>
          <cell r="P280">
            <v>30</v>
          </cell>
          <cell r="Q280">
            <v>40</v>
          </cell>
          <cell r="R280">
            <v>50</v>
          </cell>
          <cell r="S280">
            <v>20</v>
          </cell>
          <cell r="T280" t="str">
            <v>-</v>
          </cell>
        </row>
        <row r="281">
          <cell r="A281" t="str">
            <v>Hopfen</v>
          </cell>
          <cell r="B281" t="str">
            <v>&lt; 1</v>
          </cell>
          <cell r="C281">
            <v>150</v>
          </cell>
          <cell r="D281" t="str">
            <v>1 - 1,5</v>
          </cell>
          <cell r="E281">
            <v>150</v>
          </cell>
          <cell r="F281">
            <v>150</v>
          </cell>
          <cell r="G281" t="str">
            <v>1,5 - 2</v>
          </cell>
          <cell r="H281">
            <v>175</v>
          </cell>
          <cell r="I281">
            <v>175</v>
          </cell>
          <cell r="J281" t="str">
            <v>2 - 2,5</v>
          </cell>
          <cell r="K281">
            <v>175</v>
          </cell>
          <cell r="L281" t="str">
            <v>&gt; 2,5</v>
          </cell>
          <cell r="M281">
            <v>175</v>
          </cell>
          <cell r="N281">
            <v>90</v>
          </cell>
          <cell r="O281">
            <v>70</v>
          </cell>
          <cell r="P281">
            <v>35</v>
          </cell>
          <cell r="Q281">
            <v>45</v>
          </cell>
          <cell r="R281">
            <v>60</v>
          </cell>
          <cell r="S281">
            <v>25</v>
          </cell>
          <cell r="T281" t="str">
            <v>-</v>
          </cell>
        </row>
        <row r="282">
          <cell r="A282" t="str">
            <v>Kirschen</v>
          </cell>
          <cell r="B282" t="str">
            <v>-</v>
          </cell>
          <cell r="C282">
            <v>90</v>
          </cell>
          <cell r="D282" t="str">
            <v>-</v>
          </cell>
          <cell r="E282">
            <v>90</v>
          </cell>
          <cell r="F282">
            <v>90</v>
          </cell>
          <cell r="G282" t="str">
            <v>-</v>
          </cell>
          <cell r="H282">
            <v>90</v>
          </cell>
          <cell r="I282">
            <v>90</v>
          </cell>
          <cell r="J282" t="str">
            <v>-</v>
          </cell>
          <cell r="K282">
            <v>90</v>
          </cell>
          <cell r="L282" t="str">
            <v>-</v>
          </cell>
          <cell r="M282">
            <v>90</v>
          </cell>
          <cell r="N282">
            <v>70</v>
          </cell>
          <cell r="O282">
            <v>55</v>
          </cell>
          <cell r="P282">
            <v>25</v>
          </cell>
          <cell r="Q282">
            <v>35</v>
          </cell>
          <cell r="R282">
            <v>45</v>
          </cell>
          <cell r="S282">
            <v>20</v>
          </cell>
          <cell r="T282" t="str">
            <v>-</v>
          </cell>
        </row>
        <row r="283">
          <cell r="A283" t="str">
            <v>Marille</v>
          </cell>
          <cell r="B283" t="str">
            <v>-</v>
          </cell>
          <cell r="C283">
            <v>110</v>
          </cell>
          <cell r="D283" t="str">
            <v>-</v>
          </cell>
          <cell r="E283">
            <v>110</v>
          </cell>
          <cell r="F283">
            <v>110</v>
          </cell>
          <cell r="G283" t="str">
            <v>-</v>
          </cell>
          <cell r="H283">
            <v>110</v>
          </cell>
          <cell r="I283">
            <v>110</v>
          </cell>
          <cell r="J283" t="str">
            <v>-</v>
          </cell>
          <cell r="K283">
            <v>110</v>
          </cell>
          <cell r="L283" t="str">
            <v>-</v>
          </cell>
          <cell r="M283">
            <v>110</v>
          </cell>
          <cell r="N283">
            <v>90</v>
          </cell>
          <cell r="O283">
            <v>70</v>
          </cell>
          <cell r="P283">
            <v>35</v>
          </cell>
          <cell r="Q283">
            <v>45</v>
          </cell>
          <cell r="R283">
            <v>55</v>
          </cell>
          <cell r="S283">
            <v>25</v>
          </cell>
          <cell r="T283" t="str">
            <v>-</v>
          </cell>
        </row>
        <row r="284">
          <cell r="A284" t="str">
            <v>Naturdenkmal S</v>
          </cell>
          <cell r="B284" t="str">
            <v>-</v>
          </cell>
          <cell r="C284">
            <v>0</v>
          </cell>
          <cell r="D284" t="str">
            <v>-</v>
          </cell>
          <cell r="E284">
            <v>0</v>
          </cell>
          <cell r="F284">
            <v>0</v>
          </cell>
          <cell r="G284" t="str">
            <v>-</v>
          </cell>
          <cell r="H284">
            <v>0</v>
          </cell>
          <cell r="I284">
            <v>0</v>
          </cell>
          <cell r="J284" t="str">
            <v>-</v>
          </cell>
          <cell r="K284">
            <v>0</v>
          </cell>
          <cell r="L284" t="str">
            <v>-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 t="str">
            <v xml:space="preserve"> -</v>
          </cell>
          <cell r="T284" t="str">
            <v>-</v>
          </cell>
        </row>
        <row r="285">
          <cell r="A285" t="str">
            <v>Nektarinen</v>
          </cell>
          <cell r="B285" t="str">
            <v>-</v>
          </cell>
          <cell r="C285">
            <v>90</v>
          </cell>
          <cell r="D285" t="str">
            <v>-</v>
          </cell>
          <cell r="E285">
            <v>90</v>
          </cell>
          <cell r="F285">
            <v>90</v>
          </cell>
          <cell r="G285" t="str">
            <v>-</v>
          </cell>
          <cell r="H285">
            <v>90</v>
          </cell>
          <cell r="I285">
            <v>90</v>
          </cell>
          <cell r="J285" t="str">
            <v>-</v>
          </cell>
          <cell r="K285">
            <v>90</v>
          </cell>
          <cell r="L285" t="str">
            <v>-</v>
          </cell>
          <cell r="M285">
            <v>90</v>
          </cell>
          <cell r="N285">
            <v>80</v>
          </cell>
          <cell r="O285">
            <v>60</v>
          </cell>
          <cell r="P285">
            <v>30</v>
          </cell>
          <cell r="Q285">
            <v>40</v>
          </cell>
          <cell r="R285">
            <v>45</v>
          </cell>
          <cell r="S285">
            <v>20</v>
          </cell>
          <cell r="T285" t="str">
            <v>-</v>
          </cell>
        </row>
        <row r="286">
          <cell r="A286" t="str">
            <v>Nicht IP-fähiges Obst</v>
          </cell>
          <cell r="B286" t="str">
            <v>-</v>
          </cell>
          <cell r="C286">
            <v>60</v>
          </cell>
          <cell r="D286" t="str">
            <v>-</v>
          </cell>
          <cell r="E286">
            <v>60</v>
          </cell>
          <cell r="F286">
            <v>60</v>
          </cell>
          <cell r="G286" t="str">
            <v>-</v>
          </cell>
          <cell r="H286">
            <v>60</v>
          </cell>
          <cell r="I286">
            <v>60</v>
          </cell>
          <cell r="J286" t="str">
            <v>-</v>
          </cell>
          <cell r="K286">
            <v>60</v>
          </cell>
          <cell r="L286" t="str">
            <v>-</v>
          </cell>
          <cell r="M286">
            <v>60</v>
          </cell>
          <cell r="N286">
            <v>80</v>
          </cell>
          <cell r="O286">
            <v>60</v>
          </cell>
          <cell r="P286">
            <v>30</v>
          </cell>
          <cell r="Q286">
            <v>40</v>
          </cell>
          <cell r="R286">
            <v>45</v>
          </cell>
          <cell r="S286">
            <v>20</v>
          </cell>
          <cell r="T286" t="str">
            <v>-</v>
          </cell>
        </row>
        <row r="287">
          <cell r="A287" t="str">
            <v>Obst/Hopfen Bodengesundung</v>
          </cell>
          <cell r="B287" t="str">
            <v>-</v>
          </cell>
          <cell r="C287">
            <v>0</v>
          </cell>
          <cell r="D287" t="str">
            <v>-</v>
          </cell>
          <cell r="E287">
            <v>0</v>
          </cell>
          <cell r="F287">
            <v>0</v>
          </cell>
          <cell r="G287" t="str">
            <v>-</v>
          </cell>
          <cell r="H287">
            <v>0</v>
          </cell>
          <cell r="I287">
            <v>0</v>
          </cell>
          <cell r="J287" t="str">
            <v>-</v>
          </cell>
          <cell r="K287">
            <v>0</v>
          </cell>
          <cell r="L287" t="str">
            <v>-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 t="str">
            <v xml:space="preserve"> -</v>
          </cell>
          <cell r="T287" t="str">
            <v>-</v>
          </cell>
        </row>
        <row r="288">
          <cell r="A288" t="str">
            <v>Pfirsiche</v>
          </cell>
          <cell r="B288" t="str">
            <v>-</v>
          </cell>
          <cell r="C288">
            <v>90</v>
          </cell>
          <cell r="D288" t="str">
            <v>-</v>
          </cell>
          <cell r="E288">
            <v>90</v>
          </cell>
          <cell r="F288">
            <v>90</v>
          </cell>
          <cell r="G288" t="str">
            <v>-</v>
          </cell>
          <cell r="H288">
            <v>90</v>
          </cell>
          <cell r="I288">
            <v>90</v>
          </cell>
          <cell r="J288" t="str">
            <v>-</v>
          </cell>
          <cell r="K288">
            <v>90</v>
          </cell>
          <cell r="L288" t="str">
            <v>-</v>
          </cell>
          <cell r="M288">
            <v>90</v>
          </cell>
          <cell r="N288">
            <v>80</v>
          </cell>
          <cell r="O288">
            <v>60</v>
          </cell>
          <cell r="P288">
            <v>30</v>
          </cell>
          <cell r="Q288">
            <v>40</v>
          </cell>
          <cell r="R288">
            <v>45</v>
          </cell>
          <cell r="S288">
            <v>20</v>
          </cell>
          <cell r="T288" t="str">
            <v>-</v>
          </cell>
        </row>
        <row r="289">
          <cell r="A289" t="str">
            <v>Pflaumen</v>
          </cell>
          <cell r="B289" t="str">
            <v>-</v>
          </cell>
          <cell r="C289">
            <v>110</v>
          </cell>
          <cell r="D289" t="str">
            <v>-</v>
          </cell>
          <cell r="E289">
            <v>110</v>
          </cell>
          <cell r="F289">
            <v>110</v>
          </cell>
          <cell r="G289" t="str">
            <v>-</v>
          </cell>
          <cell r="H289">
            <v>110</v>
          </cell>
          <cell r="I289">
            <v>110</v>
          </cell>
          <cell r="J289" t="str">
            <v>-</v>
          </cell>
          <cell r="K289">
            <v>110</v>
          </cell>
          <cell r="L289" t="str">
            <v>-</v>
          </cell>
          <cell r="M289">
            <v>110</v>
          </cell>
          <cell r="N289">
            <v>90</v>
          </cell>
          <cell r="O289">
            <v>70</v>
          </cell>
          <cell r="P289">
            <v>35</v>
          </cell>
          <cell r="Q289">
            <v>45</v>
          </cell>
          <cell r="R289">
            <v>55</v>
          </cell>
          <cell r="S289">
            <v>25</v>
          </cell>
          <cell r="T289" t="str">
            <v>-</v>
          </cell>
        </row>
        <row r="290">
          <cell r="A290" t="str">
            <v>Preiselbeere</v>
          </cell>
          <cell r="B290" t="str">
            <v>-</v>
          </cell>
          <cell r="C290">
            <v>40</v>
          </cell>
          <cell r="D290" t="str">
            <v>-</v>
          </cell>
          <cell r="E290">
            <v>40</v>
          </cell>
          <cell r="F290">
            <v>40</v>
          </cell>
          <cell r="G290" t="str">
            <v>-</v>
          </cell>
          <cell r="H290">
            <v>40</v>
          </cell>
          <cell r="I290">
            <v>40</v>
          </cell>
          <cell r="J290" t="str">
            <v>-</v>
          </cell>
          <cell r="K290">
            <v>40</v>
          </cell>
          <cell r="L290" t="str">
            <v>-</v>
          </cell>
          <cell r="M290">
            <v>40</v>
          </cell>
          <cell r="N290" t="str">
            <v>manuelle Eingabe erforderlich</v>
          </cell>
        </row>
        <row r="291">
          <cell r="A291" t="str">
            <v>Quitten</v>
          </cell>
          <cell r="B291" t="str">
            <v>-</v>
          </cell>
          <cell r="C291">
            <v>90</v>
          </cell>
          <cell r="D291" t="str">
            <v>-</v>
          </cell>
          <cell r="E291">
            <v>90</v>
          </cell>
          <cell r="F291">
            <v>90</v>
          </cell>
          <cell r="G291" t="str">
            <v>-</v>
          </cell>
          <cell r="H291">
            <v>90</v>
          </cell>
          <cell r="I291">
            <v>90</v>
          </cell>
          <cell r="J291" t="str">
            <v>-</v>
          </cell>
          <cell r="K291">
            <v>90</v>
          </cell>
          <cell r="L291" t="str">
            <v>-</v>
          </cell>
          <cell r="M291">
            <v>90</v>
          </cell>
          <cell r="N291">
            <v>80</v>
          </cell>
          <cell r="O291">
            <v>60</v>
          </cell>
          <cell r="P291">
            <v>30</v>
          </cell>
          <cell r="Q291">
            <v>40</v>
          </cell>
          <cell r="R291">
            <v>45</v>
          </cell>
          <cell r="S291">
            <v>20</v>
          </cell>
          <cell r="T291" t="str">
            <v>-</v>
          </cell>
        </row>
        <row r="292">
          <cell r="A292" t="str">
            <v>Rote Johannisbeere</v>
          </cell>
          <cell r="B292" t="str">
            <v>-</v>
          </cell>
          <cell r="C292">
            <v>120</v>
          </cell>
          <cell r="D292" t="str">
            <v>-</v>
          </cell>
          <cell r="E292">
            <v>120</v>
          </cell>
          <cell r="F292">
            <v>120</v>
          </cell>
          <cell r="G292" t="str">
            <v>-</v>
          </cell>
          <cell r="H292">
            <v>120</v>
          </cell>
          <cell r="I292">
            <v>120</v>
          </cell>
          <cell r="J292" t="str">
            <v>-</v>
          </cell>
          <cell r="K292">
            <v>120</v>
          </cell>
          <cell r="L292" t="str">
            <v>-</v>
          </cell>
          <cell r="M292">
            <v>120</v>
          </cell>
          <cell r="N292">
            <v>110</v>
          </cell>
          <cell r="O292">
            <v>85</v>
          </cell>
          <cell r="P292">
            <v>35</v>
          </cell>
          <cell r="Q292">
            <v>55</v>
          </cell>
          <cell r="R292">
            <v>60</v>
          </cell>
          <cell r="S292">
            <v>30</v>
          </cell>
          <cell r="T292" t="str">
            <v>-</v>
          </cell>
        </row>
        <row r="293">
          <cell r="A293" t="str">
            <v>Schalenfrüchte (Walnüsse, Haselnüsse,...)</v>
          </cell>
          <cell r="B293" t="str">
            <v>-</v>
          </cell>
          <cell r="C293">
            <v>60</v>
          </cell>
          <cell r="D293" t="str">
            <v>-</v>
          </cell>
          <cell r="E293">
            <v>60</v>
          </cell>
          <cell r="F293">
            <v>60</v>
          </cell>
          <cell r="G293" t="str">
            <v>-</v>
          </cell>
          <cell r="H293">
            <v>60</v>
          </cell>
          <cell r="I293">
            <v>60</v>
          </cell>
          <cell r="J293" t="str">
            <v>-</v>
          </cell>
          <cell r="K293">
            <v>60</v>
          </cell>
          <cell r="L293" t="str">
            <v>-</v>
          </cell>
          <cell r="M293">
            <v>60</v>
          </cell>
          <cell r="N293">
            <v>120</v>
          </cell>
          <cell r="O293">
            <v>90</v>
          </cell>
          <cell r="P293">
            <v>60</v>
          </cell>
          <cell r="Q293">
            <v>60</v>
          </cell>
          <cell r="R293">
            <v>60</v>
          </cell>
          <cell r="S293">
            <v>30</v>
          </cell>
          <cell r="T293" t="str">
            <v>-</v>
          </cell>
        </row>
        <row r="294">
          <cell r="A294" t="str">
            <v>Schwarze Johannisbeere</v>
          </cell>
          <cell r="B294" t="str">
            <v>-</v>
          </cell>
          <cell r="C294">
            <v>90</v>
          </cell>
          <cell r="D294" t="str">
            <v>-</v>
          </cell>
          <cell r="E294">
            <v>90</v>
          </cell>
          <cell r="F294">
            <v>90</v>
          </cell>
          <cell r="G294" t="str">
            <v>-</v>
          </cell>
          <cell r="H294">
            <v>90</v>
          </cell>
          <cell r="I294">
            <v>90</v>
          </cell>
          <cell r="J294" t="str">
            <v>-</v>
          </cell>
          <cell r="K294">
            <v>90</v>
          </cell>
          <cell r="L294" t="str">
            <v>-</v>
          </cell>
          <cell r="M294">
            <v>90</v>
          </cell>
          <cell r="N294">
            <v>90</v>
          </cell>
          <cell r="O294">
            <v>70</v>
          </cell>
          <cell r="P294">
            <v>30</v>
          </cell>
          <cell r="Q294">
            <v>45</v>
          </cell>
          <cell r="R294">
            <v>60</v>
          </cell>
          <cell r="S294">
            <v>25</v>
          </cell>
          <cell r="T294" t="str">
            <v>-</v>
          </cell>
        </row>
        <row r="295">
          <cell r="A295" t="str">
            <v>Sonstige Spezialkulturflächen</v>
          </cell>
          <cell r="B295" t="str">
            <v>-</v>
          </cell>
          <cell r="C295">
            <v>0</v>
          </cell>
          <cell r="D295" t="str">
            <v>-</v>
          </cell>
          <cell r="E295">
            <v>0</v>
          </cell>
          <cell r="F295">
            <v>0</v>
          </cell>
          <cell r="G295" t="str">
            <v>-</v>
          </cell>
          <cell r="H295">
            <v>0</v>
          </cell>
          <cell r="I295">
            <v>0</v>
          </cell>
          <cell r="J295" t="str">
            <v>-</v>
          </cell>
          <cell r="K295">
            <v>0</v>
          </cell>
          <cell r="L295" t="str">
            <v>-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 xml:space="preserve"> -</v>
          </cell>
          <cell r="T295" t="str">
            <v>-</v>
          </cell>
        </row>
        <row r="296">
          <cell r="A296" t="str">
            <v>Stachelbeere</v>
          </cell>
          <cell r="B296" t="str">
            <v>-</v>
          </cell>
          <cell r="C296">
            <v>90</v>
          </cell>
          <cell r="D296" t="str">
            <v>-</v>
          </cell>
          <cell r="E296">
            <v>90</v>
          </cell>
          <cell r="F296">
            <v>90</v>
          </cell>
          <cell r="G296" t="str">
            <v>-</v>
          </cell>
          <cell r="H296">
            <v>90</v>
          </cell>
          <cell r="I296">
            <v>90</v>
          </cell>
          <cell r="J296" t="str">
            <v>-</v>
          </cell>
          <cell r="K296">
            <v>90</v>
          </cell>
          <cell r="L296" t="str">
            <v>-</v>
          </cell>
          <cell r="M296">
            <v>90</v>
          </cell>
          <cell r="N296">
            <v>70</v>
          </cell>
          <cell r="O296">
            <v>55</v>
          </cell>
          <cell r="P296">
            <v>25</v>
          </cell>
          <cell r="Q296">
            <v>35</v>
          </cell>
          <cell r="R296">
            <v>45</v>
          </cell>
          <cell r="S296">
            <v>20</v>
          </cell>
          <cell r="T296" t="str">
            <v>-</v>
          </cell>
        </row>
        <row r="297">
          <cell r="A297" t="str">
            <v>Tafeläpfel</v>
          </cell>
          <cell r="B297" t="str">
            <v>-</v>
          </cell>
          <cell r="C297">
            <v>90</v>
          </cell>
          <cell r="D297" t="str">
            <v>-</v>
          </cell>
          <cell r="E297">
            <v>90</v>
          </cell>
          <cell r="F297">
            <v>90</v>
          </cell>
          <cell r="G297" t="str">
            <v>-</v>
          </cell>
          <cell r="H297">
            <v>90</v>
          </cell>
          <cell r="I297">
            <v>90</v>
          </cell>
          <cell r="J297" t="str">
            <v>-</v>
          </cell>
          <cell r="K297">
            <v>90</v>
          </cell>
          <cell r="L297" t="str">
            <v>-</v>
          </cell>
          <cell r="M297">
            <v>90</v>
          </cell>
          <cell r="N297">
            <v>80</v>
          </cell>
          <cell r="O297">
            <v>60</v>
          </cell>
          <cell r="P297">
            <v>35</v>
          </cell>
          <cell r="Q297">
            <v>40</v>
          </cell>
          <cell r="R297">
            <v>45</v>
          </cell>
          <cell r="S297">
            <v>20</v>
          </cell>
          <cell r="T297" t="str">
            <v>-</v>
          </cell>
        </row>
        <row r="298">
          <cell r="A298" t="str">
            <v>Tafelbirnen</v>
          </cell>
          <cell r="B298" t="str">
            <v>-</v>
          </cell>
          <cell r="C298">
            <v>100</v>
          </cell>
          <cell r="D298" t="str">
            <v>-</v>
          </cell>
          <cell r="E298">
            <v>100</v>
          </cell>
          <cell r="F298">
            <v>100</v>
          </cell>
          <cell r="G298" t="str">
            <v>-</v>
          </cell>
          <cell r="H298">
            <v>100</v>
          </cell>
          <cell r="I298">
            <v>100</v>
          </cell>
          <cell r="J298" t="str">
            <v>-</v>
          </cell>
          <cell r="K298">
            <v>100</v>
          </cell>
          <cell r="L298" t="str">
            <v>-</v>
          </cell>
          <cell r="M298">
            <v>100</v>
          </cell>
          <cell r="N298">
            <v>80</v>
          </cell>
          <cell r="O298">
            <v>60</v>
          </cell>
          <cell r="P298">
            <v>35</v>
          </cell>
          <cell r="Q298">
            <v>40</v>
          </cell>
          <cell r="R298">
            <v>45</v>
          </cell>
          <cell r="S298">
            <v>20</v>
          </cell>
          <cell r="T298" t="str">
            <v>-</v>
          </cell>
        </row>
        <row r="299">
          <cell r="A299" t="str">
            <v>Weichseln</v>
          </cell>
          <cell r="B299" t="str">
            <v>-</v>
          </cell>
          <cell r="C299">
            <v>90</v>
          </cell>
          <cell r="D299" t="str">
            <v>-</v>
          </cell>
          <cell r="E299">
            <v>90</v>
          </cell>
          <cell r="F299">
            <v>90</v>
          </cell>
          <cell r="G299" t="str">
            <v>-</v>
          </cell>
          <cell r="H299">
            <v>90</v>
          </cell>
          <cell r="I299">
            <v>90</v>
          </cell>
          <cell r="J299" t="str">
            <v>-</v>
          </cell>
          <cell r="K299">
            <v>90</v>
          </cell>
          <cell r="L299" t="str">
            <v>-</v>
          </cell>
          <cell r="M299">
            <v>90</v>
          </cell>
          <cell r="N299">
            <v>70</v>
          </cell>
          <cell r="O299">
            <v>55</v>
          </cell>
          <cell r="P299">
            <v>25</v>
          </cell>
          <cell r="Q299">
            <v>35</v>
          </cell>
          <cell r="R299">
            <v>45</v>
          </cell>
          <cell r="S299">
            <v>20</v>
          </cell>
          <cell r="T299" t="str">
            <v>-</v>
          </cell>
        </row>
        <row r="300">
          <cell r="A300" t="str">
            <v>Zwetschken</v>
          </cell>
          <cell r="B300" t="str">
            <v>-</v>
          </cell>
          <cell r="C300">
            <v>110</v>
          </cell>
          <cell r="D300" t="str">
            <v>-</v>
          </cell>
          <cell r="E300">
            <v>110</v>
          </cell>
          <cell r="F300">
            <v>110</v>
          </cell>
          <cell r="G300" t="str">
            <v>-</v>
          </cell>
          <cell r="H300">
            <v>110</v>
          </cell>
          <cell r="I300">
            <v>110</v>
          </cell>
          <cell r="J300" t="str">
            <v>-</v>
          </cell>
          <cell r="K300">
            <v>110</v>
          </cell>
          <cell r="L300" t="str">
            <v>-</v>
          </cell>
          <cell r="M300">
            <v>110</v>
          </cell>
          <cell r="N300">
            <v>90</v>
          </cell>
          <cell r="O300">
            <v>70</v>
          </cell>
          <cell r="P300">
            <v>35</v>
          </cell>
          <cell r="Q300">
            <v>45</v>
          </cell>
          <cell r="R300">
            <v>55</v>
          </cell>
          <cell r="S300">
            <v>25</v>
          </cell>
          <cell r="T300" t="str">
            <v>-</v>
          </cell>
        </row>
        <row r="301">
          <cell r="A301" t="str">
            <v>Wein (inkl. Schnittweingarten):</v>
          </cell>
        </row>
        <row r="302">
          <cell r="A302" t="str">
            <v>Aufdüngung von Neuanlagen</v>
          </cell>
          <cell r="B302" t="str">
            <v>-</v>
          </cell>
          <cell r="C302">
            <v>0</v>
          </cell>
          <cell r="D302" t="str">
            <v>-</v>
          </cell>
          <cell r="E302">
            <v>0</v>
          </cell>
          <cell r="F302">
            <v>0</v>
          </cell>
          <cell r="G302" t="str">
            <v>-</v>
          </cell>
          <cell r="H302">
            <v>0</v>
          </cell>
          <cell r="I302">
            <v>0</v>
          </cell>
          <cell r="J302" t="str">
            <v>-</v>
          </cell>
          <cell r="K302">
            <v>0</v>
          </cell>
          <cell r="L302" t="str">
            <v>-</v>
          </cell>
          <cell r="M302">
            <v>0</v>
          </cell>
          <cell r="N302">
            <v>300</v>
          </cell>
          <cell r="O302">
            <v>150</v>
          </cell>
          <cell r="P302">
            <v>75</v>
          </cell>
          <cell r="Q302">
            <v>75</v>
          </cell>
          <cell r="R302">
            <v>75</v>
          </cell>
          <cell r="S302" t="str">
            <v>4)</v>
          </cell>
          <cell r="T302" t="str">
            <v>-</v>
          </cell>
        </row>
        <row r="303">
          <cell r="A303" t="str">
            <v>Naturdenkmal WI</v>
          </cell>
          <cell r="B303" t="str">
            <v>-</v>
          </cell>
          <cell r="C303">
            <v>0</v>
          </cell>
          <cell r="D303" t="str">
            <v>-</v>
          </cell>
          <cell r="E303">
            <v>0</v>
          </cell>
          <cell r="F303">
            <v>0</v>
          </cell>
          <cell r="G303" t="str">
            <v>-</v>
          </cell>
          <cell r="H303">
            <v>0</v>
          </cell>
          <cell r="I303">
            <v>0</v>
          </cell>
          <cell r="J303" t="str">
            <v>-</v>
          </cell>
          <cell r="K303">
            <v>0</v>
          </cell>
          <cell r="L303" t="str">
            <v>-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 t="str">
            <v>-</v>
          </cell>
          <cell r="T303" t="str">
            <v>-</v>
          </cell>
        </row>
        <row r="304">
          <cell r="A304" t="str">
            <v>Sonstige Weinflächen</v>
          </cell>
          <cell r="B304" t="str">
            <v>-</v>
          </cell>
          <cell r="C304">
            <v>0</v>
          </cell>
          <cell r="D304" t="str">
            <v>-</v>
          </cell>
          <cell r="E304">
            <v>0</v>
          </cell>
          <cell r="F304">
            <v>0</v>
          </cell>
          <cell r="G304" t="str">
            <v>-</v>
          </cell>
          <cell r="H304">
            <v>0</v>
          </cell>
          <cell r="I304">
            <v>0</v>
          </cell>
          <cell r="J304" t="str">
            <v>-</v>
          </cell>
          <cell r="K304">
            <v>0</v>
          </cell>
          <cell r="L304" t="str">
            <v>-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 t="str">
            <v>-</v>
          </cell>
          <cell r="T304" t="str">
            <v>-</v>
          </cell>
        </row>
        <row r="305">
          <cell r="A305" t="str">
            <v>Wein - Triebwachstum schwach - Oberbodendüngung</v>
          </cell>
          <cell r="B305" t="str">
            <v>&lt; 5</v>
          </cell>
          <cell r="C305">
            <v>80</v>
          </cell>
          <cell r="D305" t="str">
            <v>&lt; 5</v>
          </cell>
          <cell r="E305">
            <v>100</v>
          </cell>
          <cell r="F305">
            <v>100</v>
          </cell>
          <cell r="G305" t="str">
            <v>&gt; 5</v>
          </cell>
          <cell r="H305">
            <v>100</v>
          </cell>
          <cell r="I305">
            <v>100</v>
          </cell>
          <cell r="J305" t="str">
            <v>&gt; 5</v>
          </cell>
          <cell r="K305">
            <v>100</v>
          </cell>
          <cell r="L305" t="str">
            <v>&gt; 5</v>
          </cell>
          <cell r="M305">
            <v>100</v>
          </cell>
          <cell r="N305">
            <v>55</v>
          </cell>
          <cell r="O305">
            <v>45</v>
          </cell>
          <cell r="P305">
            <v>35</v>
          </cell>
          <cell r="Q305">
            <v>35</v>
          </cell>
          <cell r="R305">
            <v>35</v>
          </cell>
          <cell r="S305" t="str">
            <v>4)</v>
          </cell>
          <cell r="T305" t="str">
            <v>-</v>
          </cell>
        </row>
        <row r="306">
          <cell r="A306" t="str">
            <v>Wein - Triebwachstum schwach - Unterbodendüngung</v>
          </cell>
          <cell r="B306" t="str">
            <v>&lt; 5</v>
          </cell>
          <cell r="C306">
            <v>80</v>
          </cell>
          <cell r="D306" t="str">
            <v>&lt; 5</v>
          </cell>
          <cell r="E306">
            <v>100</v>
          </cell>
          <cell r="F306">
            <v>100</v>
          </cell>
          <cell r="G306" t="str">
            <v>&gt; 5</v>
          </cell>
          <cell r="H306">
            <v>100</v>
          </cell>
          <cell r="I306">
            <v>100</v>
          </cell>
          <cell r="J306" t="str">
            <v>&gt; 5</v>
          </cell>
          <cell r="K306">
            <v>100</v>
          </cell>
          <cell r="L306" t="str">
            <v>&gt; 5</v>
          </cell>
          <cell r="M306">
            <v>100</v>
          </cell>
          <cell r="N306">
            <v>55</v>
          </cell>
          <cell r="O306">
            <v>45</v>
          </cell>
          <cell r="P306">
            <v>35</v>
          </cell>
          <cell r="Q306">
            <v>35</v>
          </cell>
          <cell r="R306">
            <v>35</v>
          </cell>
          <cell r="S306" t="str">
            <v>4)</v>
          </cell>
          <cell r="T306" t="str">
            <v>-</v>
          </cell>
        </row>
        <row r="307">
          <cell r="A307" t="str">
            <v>Wein - Triebwachstum schwach - Ober- und Unterbodendüngung</v>
          </cell>
          <cell r="B307" t="str">
            <v>&lt; 5</v>
          </cell>
          <cell r="C307">
            <v>80</v>
          </cell>
          <cell r="D307" t="str">
            <v>&lt; 5</v>
          </cell>
          <cell r="E307">
            <v>100</v>
          </cell>
          <cell r="F307">
            <v>100</v>
          </cell>
          <cell r="G307" t="str">
            <v>&gt; 5</v>
          </cell>
          <cell r="H307">
            <v>100</v>
          </cell>
          <cell r="I307">
            <v>100</v>
          </cell>
          <cell r="J307" t="str">
            <v>&gt; 5</v>
          </cell>
          <cell r="K307">
            <v>100</v>
          </cell>
          <cell r="L307" t="str">
            <v>&gt; 5</v>
          </cell>
          <cell r="M307">
            <v>100</v>
          </cell>
          <cell r="N307">
            <v>105</v>
          </cell>
          <cell r="O307">
            <v>90</v>
          </cell>
          <cell r="P307">
            <v>70</v>
          </cell>
          <cell r="Q307">
            <v>70</v>
          </cell>
          <cell r="R307">
            <v>70</v>
          </cell>
          <cell r="S307" t="str">
            <v>4)</v>
          </cell>
          <cell r="T307" t="str">
            <v>-</v>
          </cell>
        </row>
        <row r="308">
          <cell r="A308" t="str">
            <v>Wein - Triebwachstum mittel - Oberbodendüngung</v>
          </cell>
          <cell r="B308" t="str">
            <v>&lt; 5</v>
          </cell>
          <cell r="C308">
            <v>72</v>
          </cell>
          <cell r="D308" t="str">
            <v>&lt; 5</v>
          </cell>
          <cell r="E308">
            <v>90</v>
          </cell>
          <cell r="F308">
            <v>90</v>
          </cell>
          <cell r="G308" t="str">
            <v>&gt; 5</v>
          </cell>
          <cell r="H308">
            <v>90</v>
          </cell>
          <cell r="I308">
            <v>90</v>
          </cell>
          <cell r="J308" t="str">
            <v>&gt; 5</v>
          </cell>
          <cell r="K308">
            <v>90</v>
          </cell>
          <cell r="L308" t="str">
            <v>&gt; 5</v>
          </cell>
          <cell r="M308">
            <v>90</v>
          </cell>
          <cell r="N308">
            <v>55</v>
          </cell>
          <cell r="O308">
            <v>45</v>
          </cell>
          <cell r="P308">
            <v>35</v>
          </cell>
          <cell r="Q308">
            <v>35</v>
          </cell>
          <cell r="R308">
            <v>35</v>
          </cell>
          <cell r="S308" t="str">
            <v>4)</v>
          </cell>
          <cell r="T308" t="str">
            <v>-</v>
          </cell>
        </row>
        <row r="309">
          <cell r="A309" t="str">
            <v>Wein - Triebwachstum mittel - Unterbodendüngung</v>
          </cell>
          <cell r="B309" t="str">
            <v>&lt; 5</v>
          </cell>
          <cell r="C309">
            <v>72</v>
          </cell>
          <cell r="D309" t="str">
            <v>&lt; 5</v>
          </cell>
          <cell r="E309">
            <v>90</v>
          </cell>
          <cell r="F309">
            <v>90</v>
          </cell>
          <cell r="G309" t="str">
            <v>&gt; 5</v>
          </cell>
          <cell r="H309">
            <v>90</v>
          </cell>
          <cell r="I309">
            <v>90</v>
          </cell>
          <cell r="J309" t="str">
            <v>&gt; 5</v>
          </cell>
          <cell r="K309">
            <v>90</v>
          </cell>
          <cell r="L309" t="str">
            <v>&gt; 5</v>
          </cell>
          <cell r="M309">
            <v>90</v>
          </cell>
          <cell r="N309">
            <v>55</v>
          </cell>
          <cell r="O309">
            <v>45</v>
          </cell>
          <cell r="P309">
            <v>35</v>
          </cell>
          <cell r="Q309">
            <v>35</v>
          </cell>
          <cell r="R309">
            <v>35</v>
          </cell>
          <cell r="S309" t="str">
            <v>4)</v>
          </cell>
          <cell r="T309" t="str">
            <v>-</v>
          </cell>
        </row>
        <row r="310">
          <cell r="A310" t="str">
            <v>Wein - Triebwachstum mittel - Ober- und Unterbodendüngung</v>
          </cell>
          <cell r="B310" t="str">
            <v>&lt; 5</v>
          </cell>
          <cell r="C310">
            <v>72</v>
          </cell>
          <cell r="D310" t="str">
            <v>&lt; 5</v>
          </cell>
          <cell r="E310">
            <v>90</v>
          </cell>
          <cell r="F310">
            <v>90</v>
          </cell>
          <cell r="G310" t="str">
            <v>&gt; 5</v>
          </cell>
          <cell r="H310">
            <v>90</v>
          </cell>
          <cell r="I310">
            <v>90</v>
          </cell>
          <cell r="J310" t="str">
            <v>&gt; 5</v>
          </cell>
          <cell r="K310">
            <v>90</v>
          </cell>
          <cell r="L310" t="str">
            <v>&gt; 5</v>
          </cell>
          <cell r="M310">
            <v>90</v>
          </cell>
          <cell r="N310">
            <v>105</v>
          </cell>
          <cell r="O310">
            <v>90</v>
          </cell>
          <cell r="P310">
            <v>70</v>
          </cell>
          <cell r="Q310">
            <v>70</v>
          </cell>
          <cell r="R310">
            <v>70</v>
          </cell>
          <cell r="S310" t="str">
            <v>4)</v>
          </cell>
          <cell r="T310" t="str">
            <v>-</v>
          </cell>
        </row>
        <row r="311">
          <cell r="A311" t="str">
            <v>Wein - Triebwachstum stark - Oberbodendüngung</v>
          </cell>
          <cell r="B311" t="str">
            <v>&lt; 5</v>
          </cell>
          <cell r="C311">
            <v>64</v>
          </cell>
          <cell r="D311" t="str">
            <v>&lt; 5</v>
          </cell>
          <cell r="E311">
            <v>80</v>
          </cell>
          <cell r="F311">
            <v>80</v>
          </cell>
          <cell r="G311" t="str">
            <v>&gt; 5</v>
          </cell>
          <cell r="H311">
            <v>80</v>
          </cell>
          <cell r="I311">
            <v>80</v>
          </cell>
          <cell r="J311" t="str">
            <v>&gt; 5</v>
          </cell>
          <cell r="K311">
            <v>80</v>
          </cell>
          <cell r="L311" t="str">
            <v>&gt; 5</v>
          </cell>
          <cell r="M311">
            <v>80</v>
          </cell>
          <cell r="N311">
            <v>55</v>
          </cell>
          <cell r="O311">
            <v>45</v>
          </cell>
          <cell r="P311">
            <v>35</v>
          </cell>
          <cell r="Q311">
            <v>35</v>
          </cell>
          <cell r="R311">
            <v>35</v>
          </cell>
          <cell r="S311" t="str">
            <v>4)</v>
          </cell>
          <cell r="T311" t="str">
            <v>-</v>
          </cell>
        </row>
        <row r="312">
          <cell r="A312" t="str">
            <v>Wein - Triebwachstum stark - Unterbodendüngung</v>
          </cell>
          <cell r="B312" t="str">
            <v>&lt; 5</v>
          </cell>
          <cell r="C312">
            <v>64</v>
          </cell>
          <cell r="D312" t="str">
            <v>&lt; 5</v>
          </cell>
          <cell r="E312">
            <v>80</v>
          </cell>
          <cell r="F312">
            <v>80</v>
          </cell>
          <cell r="G312" t="str">
            <v>&gt; 5</v>
          </cell>
          <cell r="H312">
            <v>80</v>
          </cell>
          <cell r="I312">
            <v>80</v>
          </cell>
          <cell r="J312" t="str">
            <v>&gt; 5</v>
          </cell>
          <cell r="K312">
            <v>80</v>
          </cell>
          <cell r="L312" t="str">
            <v>&gt; 5</v>
          </cell>
          <cell r="M312">
            <v>80</v>
          </cell>
          <cell r="N312">
            <v>55</v>
          </cell>
          <cell r="O312">
            <v>45</v>
          </cell>
          <cell r="P312">
            <v>35</v>
          </cell>
          <cell r="Q312">
            <v>35</v>
          </cell>
          <cell r="R312">
            <v>35</v>
          </cell>
          <cell r="S312" t="str">
            <v>4)</v>
          </cell>
          <cell r="T312" t="str">
            <v>-</v>
          </cell>
        </row>
        <row r="313">
          <cell r="A313" t="str">
            <v>Wein - Triebwachstum stark - Ober- und Unterbodendüngung</v>
          </cell>
          <cell r="B313" t="str">
            <v>&lt; 5</v>
          </cell>
          <cell r="C313">
            <v>64</v>
          </cell>
          <cell r="D313" t="str">
            <v>&lt; 5</v>
          </cell>
          <cell r="E313">
            <v>80</v>
          </cell>
          <cell r="F313">
            <v>80</v>
          </cell>
          <cell r="G313" t="str">
            <v>&gt; 5</v>
          </cell>
          <cell r="H313">
            <v>80</v>
          </cell>
          <cell r="I313">
            <v>80</v>
          </cell>
          <cell r="J313" t="str">
            <v>&gt; 5</v>
          </cell>
          <cell r="K313">
            <v>80</v>
          </cell>
          <cell r="L313" t="str">
            <v>&gt; 5</v>
          </cell>
          <cell r="M313">
            <v>80</v>
          </cell>
          <cell r="N313">
            <v>105</v>
          </cell>
          <cell r="O313">
            <v>90</v>
          </cell>
          <cell r="P313">
            <v>70</v>
          </cell>
          <cell r="Q313">
            <v>70</v>
          </cell>
          <cell r="R313">
            <v>70</v>
          </cell>
          <cell r="S313" t="str">
            <v>4)</v>
          </cell>
          <cell r="T313" t="str">
            <v>-</v>
          </cell>
        </row>
        <row r="314">
          <cell r="A314" t="str">
            <v>Wein Bodengesundung</v>
          </cell>
          <cell r="B314" t="str">
            <v>-</v>
          </cell>
          <cell r="C314">
            <v>0</v>
          </cell>
          <cell r="D314" t="str">
            <v>-</v>
          </cell>
          <cell r="E314">
            <v>0</v>
          </cell>
          <cell r="F314">
            <v>0</v>
          </cell>
          <cell r="G314" t="str">
            <v>-</v>
          </cell>
          <cell r="H314">
            <v>0</v>
          </cell>
          <cell r="I314">
            <v>0</v>
          </cell>
          <cell r="J314" t="str">
            <v>-</v>
          </cell>
          <cell r="K314">
            <v>0</v>
          </cell>
          <cell r="L314" t="str">
            <v>-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 t="str">
            <v>-</v>
          </cell>
          <cell r="T314" t="str">
            <v>-</v>
          </cell>
        </row>
        <row r="315">
          <cell r="A315" t="str">
            <v>Sonstige Nutzungen:</v>
          </cell>
        </row>
        <row r="316">
          <cell r="A316" t="str">
            <v>Christbäume - 1 Jahr Kulturalter 5)</v>
          </cell>
          <cell r="B316" t="str">
            <v>-</v>
          </cell>
          <cell r="C316">
            <v>0</v>
          </cell>
          <cell r="D316" t="str">
            <v>-</v>
          </cell>
          <cell r="E316">
            <v>0</v>
          </cell>
          <cell r="F316">
            <v>0</v>
          </cell>
          <cell r="G316" t="str">
            <v>-</v>
          </cell>
          <cell r="H316">
            <v>0</v>
          </cell>
          <cell r="I316">
            <v>0</v>
          </cell>
          <cell r="J316" t="str">
            <v>-</v>
          </cell>
          <cell r="K316">
            <v>0</v>
          </cell>
          <cell r="L316" t="str">
            <v>-</v>
          </cell>
          <cell r="M316">
            <v>0</v>
          </cell>
          <cell r="N316">
            <v>10</v>
          </cell>
          <cell r="O316">
            <v>5</v>
          </cell>
          <cell r="P316">
            <v>5</v>
          </cell>
          <cell r="Q316">
            <v>5</v>
          </cell>
          <cell r="R316">
            <v>5</v>
          </cell>
          <cell r="S316">
            <v>5</v>
          </cell>
          <cell r="T316" t="str">
            <v>-</v>
          </cell>
        </row>
        <row r="317">
          <cell r="A317" t="str">
            <v>Christbäume - 2 Jahre Kulturalter 5)</v>
          </cell>
          <cell r="B317" t="str">
            <v>-</v>
          </cell>
          <cell r="C317">
            <v>0</v>
          </cell>
          <cell r="D317" t="str">
            <v>-</v>
          </cell>
          <cell r="E317">
            <v>0</v>
          </cell>
          <cell r="F317">
            <v>0</v>
          </cell>
          <cell r="G317" t="str">
            <v>-</v>
          </cell>
          <cell r="H317">
            <v>0</v>
          </cell>
          <cell r="I317">
            <v>0</v>
          </cell>
          <cell r="J317" t="str">
            <v>-</v>
          </cell>
          <cell r="K317">
            <v>0</v>
          </cell>
          <cell r="L317" t="str">
            <v>-</v>
          </cell>
          <cell r="M317">
            <v>0</v>
          </cell>
          <cell r="N317">
            <v>10</v>
          </cell>
          <cell r="O317">
            <v>5</v>
          </cell>
          <cell r="P317">
            <v>5</v>
          </cell>
          <cell r="Q317">
            <v>5</v>
          </cell>
          <cell r="R317">
            <v>5</v>
          </cell>
          <cell r="S317">
            <v>5</v>
          </cell>
          <cell r="T317" t="str">
            <v>-</v>
          </cell>
        </row>
        <row r="318">
          <cell r="A318" t="str">
            <v>Christbäume - 3 Jahre Kulturalter 5)</v>
          </cell>
          <cell r="B318" t="str">
            <v>-</v>
          </cell>
          <cell r="C318">
            <v>0</v>
          </cell>
          <cell r="D318" t="str">
            <v>-</v>
          </cell>
          <cell r="E318">
            <v>0</v>
          </cell>
          <cell r="F318">
            <v>0</v>
          </cell>
          <cell r="G318" t="str">
            <v>-</v>
          </cell>
          <cell r="H318">
            <v>0</v>
          </cell>
          <cell r="I318">
            <v>0</v>
          </cell>
          <cell r="J318" t="str">
            <v>-</v>
          </cell>
          <cell r="K318">
            <v>0</v>
          </cell>
          <cell r="L318" t="str">
            <v>-</v>
          </cell>
          <cell r="M318">
            <v>0</v>
          </cell>
          <cell r="N318">
            <v>15</v>
          </cell>
          <cell r="O318">
            <v>15</v>
          </cell>
          <cell r="P318">
            <v>10</v>
          </cell>
          <cell r="Q318">
            <v>10</v>
          </cell>
          <cell r="R318">
            <v>10</v>
          </cell>
          <cell r="S318">
            <v>5</v>
          </cell>
          <cell r="T318" t="str">
            <v>-</v>
          </cell>
        </row>
        <row r="319">
          <cell r="A319" t="str">
            <v>Christbäume - 4 Jahre Kulturalter 5)</v>
          </cell>
          <cell r="B319" t="str">
            <v>manuelle Eingabe erforderlich</v>
          </cell>
          <cell r="N319">
            <v>15</v>
          </cell>
          <cell r="O319">
            <v>15</v>
          </cell>
          <cell r="P319">
            <v>10</v>
          </cell>
          <cell r="Q319">
            <v>10</v>
          </cell>
          <cell r="R319">
            <v>10</v>
          </cell>
          <cell r="S319">
            <v>5</v>
          </cell>
          <cell r="T319" t="str">
            <v>-</v>
          </cell>
        </row>
        <row r="320">
          <cell r="A320" t="str">
            <v>Christbäume - 5 Jahre Kulturalter 5)</v>
          </cell>
          <cell r="B320" t="str">
            <v>manuelle Eingabe erforderlich</v>
          </cell>
          <cell r="N320">
            <v>30</v>
          </cell>
          <cell r="O320">
            <v>25</v>
          </cell>
          <cell r="P320">
            <v>20</v>
          </cell>
          <cell r="Q320">
            <v>20</v>
          </cell>
          <cell r="R320">
            <v>20</v>
          </cell>
          <cell r="S320">
            <v>10</v>
          </cell>
          <cell r="T320" t="str">
            <v>-</v>
          </cell>
        </row>
        <row r="321">
          <cell r="A321" t="str">
            <v>Christbäume - 6 Jahre Kulturalter 5)</v>
          </cell>
          <cell r="B321" t="str">
            <v>manuelle Eingabe erforderlich</v>
          </cell>
          <cell r="N321">
            <v>30</v>
          </cell>
          <cell r="O321">
            <v>25</v>
          </cell>
          <cell r="P321">
            <v>20</v>
          </cell>
          <cell r="Q321">
            <v>20</v>
          </cell>
          <cell r="R321">
            <v>20</v>
          </cell>
          <cell r="S321">
            <v>10</v>
          </cell>
          <cell r="T321" t="str">
            <v>-</v>
          </cell>
        </row>
        <row r="322">
          <cell r="A322" t="str">
            <v>Christbäume - 7 Jahre Kulturalter 5)</v>
          </cell>
          <cell r="B322" t="str">
            <v>manuelle Eingabe erforderlich</v>
          </cell>
          <cell r="N322">
            <v>45</v>
          </cell>
          <cell r="O322">
            <v>40</v>
          </cell>
          <cell r="P322">
            <v>30</v>
          </cell>
          <cell r="Q322">
            <v>30</v>
          </cell>
          <cell r="R322">
            <v>30</v>
          </cell>
          <cell r="S322">
            <v>15</v>
          </cell>
          <cell r="T322" t="str">
            <v>-</v>
          </cell>
        </row>
        <row r="323">
          <cell r="A323" t="str">
            <v>Christbäume - 8 Jahre Kulturalter 5)</v>
          </cell>
          <cell r="B323" t="str">
            <v>manuelle Eingabe erforderlich</v>
          </cell>
          <cell r="N323">
            <v>45</v>
          </cell>
          <cell r="O323">
            <v>40</v>
          </cell>
          <cell r="P323">
            <v>30</v>
          </cell>
          <cell r="Q323">
            <v>30</v>
          </cell>
          <cell r="R323">
            <v>30</v>
          </cell>
          <cell r="S323">
            <v>15</v>
          </cell>
          <cell r="T323" t="str">
            <v>-</v>
          </cell>
        </row>
        <row r="324">
          <cell r="A324" t="str">
            <v>Christbäume - 9 Jahre Kulturalter 5)</v>
          </cell>
          <cell r="B324" t="str">
            <v>manuelle Eingabe erforderlich</v>
          </cell>
          <cell r="N324">
            <v>75</v>
          </cell>
          <cell r="O324">
            <v>65</v>
          </cell>
          <cell r="P324">
            <v>50</v>
          </cell>
          <cell r="Q324">
            <v>50</v>
          </cell>
          <cell r="R324">
            <v>50</v>
          </cell>
          <cell r="S324">
            <v>25</v>
          </cell>
          <cell r="T324" t="str">
            <v>-</v>
          </cell>
        </row>
        <row r="325">
          <cell r="A325" t="str">
            <v>Christbäume - 10 Jahre Kulturalter 5)</v>
          </cell>
          <cell r="B325" t="str">
            <v>manuelle Eingabe erforderlich</v>
          </cell>
          <cell r="N325">
            <v>75</v>
          </cell>
          <cell r="O325">
            <v>65</v>
          </cell>
          <cell r="P325">
            <v>50</v>
          </cell>
          <cell r="Q325">
            <v>50</v>
          </cell>
          <cell r="R325">
            <v>50</v>
          </cell>
          <cell r="S325">
            <v>25</v>
          </cell>
          <cell r="T325" t="str">
            <v>-</v>
          </cell>
        </row>
        <row r="326">
          <cell r="A326" t="str">
            <v>Christbäume - älter als 10 Jahre 5)</v>
          </cell>
          <cell r="B326" t="str">
            <v>manuelle Eingabe erforderlich</v>
          </cell>
          <cell r="N326">
            <v>90</v>
          </cell>
          <cell r="O326">
            <v>75</v>
          </cell>
          <cell r="P326">
            <v>60</v>
          </cell>
          <cell r="Q326">
            <v>60</v>
          </cell>
          <cell r="R326">
            <v>60</v>
          </cell>
          <cell r="S326">
            <v>30</v>
          </cell>
          <cell r="T3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5"/>
  <sheetViews>
    <sheetView showZeros="0" topLeftCell="Z1" zoomScale="80" zoomScaleNormal="80" zoomScalePageLayoutView="80" workbookViewId="0">
      <selection activeCell="AI164" sqref="AI164"/>
    </sheetView>
  </sheetViews>
  <sheetFormatPr baseColWidth="10" defaultColWidth="5.7109375" defaultRowHeight="12.75" x14ac:dyDescent="0.2"/>
  <cols>
    <col min="1" max="1" width="4.7109375" style="1" customWidth="1"/>
    <col min="2" max="2" width="9.42578125" customWidth="1"/>
    <col min="3" max="3" width="25.28515625" customWidth="1"/>
    <col min="4" max="8" width="7.42578125" style="1" customWidth="1"/>
    <col min="9" max="10" width="8.140625" style="2" customWidth="1"/>
    <col min="11" max="11" width="10" style="2" customWidth="1"/>
    <col min="12" max="13" width="8.140625" style="2" customWidth="1"/>
    <col min="14" max="14" width="8.42578125" style="2" customWidth="1"/>
    <col min="15" max="18" width="8.140625" style="2" customWidth="1"/>
    <col min="19" max="19" width="9.42578125" style="2" customWidth="1"/>
    <col min="20" max="30" width="8.140625" style="2" customWidth="1"/>
    <col min="31" max="31" width="8.85546875" style="2" customWidth="1"/>
    <col min="32" max="32" width="8.42578125" style="2" customWidth="1"/>
    <col min="33" max="34" width="8.140625" style="2" customWidth="1"/>
    <col min="35" max="35" width="36.28515625" style="2" customWidth="1"/>
    <col min="36" max="36" width="12.85546875" style="2" customWidth="1"/>
    <col min="37" max="37" width="14.140625" style="2" customWidth="1"/>
    <col min="38" max="38" width="5.7109375" customWidth="1"/>
    <col min="39" max="39" width="43.42578125" customWidth="1"/>
    <col min="40" max="41" width="10.140625" customWidth="1"/>
    <col min="42" max="46" width="9" style="2" customWidth="1"/>
    <col min="47" max="47" width="9.7109375" style="2" customWidth="1"/>
    <col min="48" max="48" width="8.42578125" style="2" customWidth="1"/>
    <col min="49" max="49" width="9.7109375" style="2" customWidth="1"/>
    <col min="50" max="50" width="8.42578125" style="2" customWidth="1"/>
    <col min="51" max="51" width="11.42578125" style="2" customWidth="1"/>
    <col min="52" max="52" width="10.7109375" style="2" customWidth="1"/>
    <col min="53" max="53" width="9.42578125" style="2" customWidth="1"/>
    <col min="54" max="64" width="8.42578125" style="2" customWidth="1"/>
    <col min="65" max="68" width="6.7109375" style="2" customWidth="1"/>
    <col min="69" max="69" width="8.42578125" style="2" customWidth="1"/>
    <col min="70" max="70" width="7.140625" style="2" customWidth="1"/>
    <col min="71" max="75" width="7.42578125" style="2" customWidth="1"/>
    <col min="76" max="76" width="8.42578125" style="2" customWidth="1"/>
    <col min="77" max="77" width="8.28515625" customWidth="1"/>
    <col min="78" max="81" width="7.85546875" customWidth="1"/>
    <col min="82" max="82" width="7.42578125" customWidth="1"/>
    <col min="83" max="92" width="7.85546875" customWidth="1"/>
    <col min="93" max="102" width="5.7109375" customWidth="1"/>
    <col min="103" max="103" width="7.7109375" customWidth="1"/>
  </cols>
  <sheetData>
    <row r="1" spans="1:103" ht="15.75" x14ac:dyDescent="0.25">
      <c r="B1" s="3" t="s">
        <v>19</v>
      </c>
      <c r="C1" s="4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M1" s="2"/>
      <c r="AN1" s="2"/>
      <c r="AO1" s="2"/>
      <c r="AY1" s="2" t="s">
        <v>20</v>
      </c>
    </row>
    <row r="2" spans="1:103" ht="16.5" customHeight="1" x14ac:dyDescent="0.25">
      <c r="B2" s="8"/>
      <c r="C2" s="9" t="s">
        <v>21</v>
      </c>
      <c r="D2" s="442" t="s">
        <v>22</v>
      </c>
      <c r="E2" s="442"/>
      <c r="F2" s="442"/>
      <c r="G2" s="442"/>
      <c r="H2" s="442"/>
      <c r="I2" s="440" t="s">
        <v>23</v>
      </c>
      <c r="J2" s="440"/>
      <c r="K2" s="440"/>
      <c r="L2" s="10"/>
      <c r="M2" s="11" t="s">
        <v>24</v>
      </c>
      <c r="N2" s="440" t="s">
        <v>25</v>
      </c>
      <c r="O2" s="440"/>
      <c r="P2" s="440"/>
      <c r="Q2" s="440"/>
      <c r="R2" s="440"/>
      <c r="S2" s="440" t="s">
        <v>26</v>
      </c>
      <c r="T2" s="440"/>
      <c r="U2" s="440"/>
      <c r="V2" s="440"/>
      <c r="W2" s="440"/>
      <c r="X2" s="440" t="s">
        <v>27</v>
      </c>
      <c r="Y2" s="440"/>
      <c r="Z2" s="440"/>
      <c r="AA2" s="440"/>
      <c r="AB2" s="440" t="s">
        <v>28</v>
      </c>
      <c r="AC2" s="440"/>
      <c r="AD2" s="440"/>
      <c r="AE2" s="440"/>
      <c r="AF2" s="440" t="s">
        <v>29</v>
      </c>
      <c r="AG2" s="440"/>
      <c r="AH2" s="440"/>
      <c r="AI2" s="12" t="s">
        <v>21</v>
      </c>
      <c r="AJ2" s="7"/>
      <c r="AM2" s="13"/>
      <c r="AN2" s="13" t="s">
        <v>30</v>
      </c>
      <c r="AO2" s="14">
        <v>15</v>
      </c>
      <c r="AP2" s="15">
        <v>3</v>
      </c>
      <c r="AQ2" s="16">
        <v>4</v>
      </c>
      <c r="AR2" s="16">
        <v>5</v>
      </c>
      <c r="AS2" s="16">
        <v>6</v>
      </c>
      <c r="AT2" s="17">
        <v>7</v>
      </c>
      <c r="AU2" s="18"/>
      <c r="AV2" s="19">
        <v>8</v>
      </c>
      <c r="AW2" s="16">
        <v>9</v>
      </c>
      <c r="AX2" s="17">
        <v>10</v>
      </c>
      <c r="AY2" s="18">
        <v>11</v>
      </c>
      <c r="AZ2" s="18">
        <v>12</v>
      </c>
      <c r="BA2" s="19">
        <v>13</v>
      </c>
      <c r="BB2" s="16">
        <v>14</v>
      </c>
      <c r="BC2" s="16">
        <v>15</v>
      </c>
      <c r="BD2" s="16">
        <v>16</v>
      </c>
      <c r="BE2" s="17">
        <v>17</v>
      </c>
      <c r="BF2" s="18"/>
      <c r="BG2" s="19">
        <v>18</v>
      </c>
      <c r="BH2" s="16">
        <v>19</v>
      </c>
      <c r="BI2" s="16">
        <v>20</v>
      </c>
      <c r="BJ2" s="16">
        <v>21</v>
      </c>
      <c r="BK2" s="17">
        <v>22</v>
      </c>
      <c r="BL2" s="20"/>
      <c r="BM2" s="21" t="s">
        <v>31</v>
      </c>
      <c r="BN2" s="22"/>
      <c r="BO2" s="22"/>
      <c r="BP2" s="22"/>
      <c r="BQ2" s="23"/>
      <c r="BR2" s="23"/>
      <c r="CE2" s="24" t="s">
        <v>32</v>
      </c>
      <c r="CF2" s="25"/>
      <c r="CG2" s="25"/>
      <c r="CH2" s="25"/>
      <c r="CI2" s="25"/>
      <c r="CJ2" s="25"/>
      <c r="CK2" s="25"/>
      <c r="CL2" s="25"/>
      <c r="CM2" s="25"/>
      <c r="CN2" s="26"/>
      <c r="CO2" s="24" t="s">
        <v>33</v>
      </c>
      <c r="CP2" s="27"/>
      <c r="CQ2" s="27"/>
      <c r="CR2" s="27"/>
      <c r="CS2" s="27"/>
      <c r="CT2" s="27"/>
      <c r="CU2" s="27"/>
      <c r="CV2" s="27"/>
      <c r="CW2" s="27"/>
      <c r="CX2" s="28"/>
    </row>
    <row r="3" spans="1:103" ht="15.75" customHeight="1" x14ac:dyDescent="0.2">
      <c r="B3" s="8"/>
      <c r="C3" s="9"/>
      <c r="D3" s="29" t="s">
        <v>34</v>
      </c>
      <c r="E3" s="30" t="s">
        <v>35</v>
      </c>
      <c r="F3" s="30" t="s">
        <v>36</v>
      </c>
      <c r="G3" s="30" t="s">
        <v>8</v>
      </c>
      <c r="H3" s="31" t="s">
        <v>9</v>
      </c>
      <c r="I3" s="32" t="s">
        <v>7</v>
      </c>
      <c r="J3" s="33" t="s">
        <v>8</v>
      </c>
      <c r="K3" s="34" t="s">
        <v>9</v>
      </c>
      <c r="L3" s="35" t="s">
        <v>5</v>
      </c>
      <c r="M3" s="36" t="s">
        <v>37</v>
      </c>
      <c r="N3" s="32" t="s">
        <v>34</v>
      </c>
      <c r="O3" s="33" t="s">
        <v>35</v>
      </c>
      <c r="P3" s="33" t="s">
        <v>36</v>
      </c>
      <c r="Q3" s="33" t="s">
        <v>8</v>
      </c>
      <c r="R3" s="34" t="s">
        <v>9</v>
      </c>
      <c r="S3" s="32" t="s">
        <v>34</v>
      </c>
      <c r="T3" s="33" t="s">
        <v>35</v>
      </c>
      <c r="U3" s="33" t="s">
        <v>36</v>
      </c>
      <c r="V3" s="33" t="s">
        <v>8</v>
      </c>
      <c r="W3" s="34" t="s">
        <v>9</v>
      </c>
      <c r="X3" s="32" t="s">
        <v>35</v>
      </c>
      <c r="Y3" s="33" t="s">
        <v>36</v>
      </c>
      <c r="Z3" s="33" t="s">
        <v>8</v>
      </c>
      <c r="AA3" s="34" t="s">
        <v>9</v>
      </c>
      <c r="AB3" s="32" t="s">
        <v>35</v>
      </c>
      <c r="AC3" s="33" t="s">
        <v>36</v>
      </c>
      <c r="AD3" s="33" t="s">
        <v>8</v>
      </c>
      <c r="AE3" s="34" t="s">
        <v>9</v>
      </c>
      <c r="AF3" s="32" t="s">
        <v>7</v>
      </c>
      <c r="AG3" s="33" t="s">
        <v>8</v>
      </c>
      <c r="AH3" s="34" t="s">
        <v>9</v>
      </c>
      <c r="AI3" s="12"/>
      <c r="AJ3" s="7"/>
      <c r="AM3" s="13"/>
      <c r="AN3" s="13"/>
      <c r="AO3" s="441" t="s">
        <v>38</v>
      </c>
      <c r="AP3" s="434" t="s">
        <v>39</v>
      </c>
      <c r="AQ3" s="434"/>
      <c r="AR3" s="434"/>
      <c r="AS3" s="434"/>
      <c r="AT3" s="434"/>
      <c r="AU3" s="37" t="s">
        <v>40</v>
      </c>
      <c r="AV3" s="435" t="s">
        <v>41</v>
      </c>
      <c r="AW3" s="435"/>
      <c r="AX3" s="435"/>
      <c r="AY3" s="38" t="s">
        <v>42</v>
      </c>
      <c r="AZ3" s="433" t="s">
        <v>38</v>
      </c>
      <c r="BA3" s="432" t="s">
        <v>43</v>
      </c>
      <c r="BB3" s="432"/>
      <c r="BC3" s="432"/>
      <c r="BD3" s="432"/>
      <c r="BE3" s="432"/>
      <c r="BF3" s="37" t="s">
        <v>27</v>
      </c>
      <c r="BG3" s="432" t="s">
        <v>44</v>
      </c>
      <c r="BH3" s="432"/>
      <c r="BI3" s="432"/>
      <c r="BJ3" s="432"/>
      <c r="BK3" s="432"/>
      <c r="BL3" s="39" t="s">
        <v>45</v>
      </c>
      <c r="BM3" s="436" t="s">
        <v>46</v>
      </c>
      <c r="BN3" s="437" t="s">
        <v>47</v>
      </c>
      <c r="BO3" s="436" t="s">
        <v>46</v>
      </c>
      <c r="BP3" s="429" t="s">
        <v>48</v>
      </c>
      <c r="BQ3" s="430" t="s">
        <v>49</v>
      </c>
      <c r="BR3" s="430"/>
      <c r="BS3" s="428" t="s">
        <v>50</v>
      </c>
      <c r="BT3" s="428"/>
      <c r="BU3" s="428"/>
      <c r="BV3" s="428"/>
      <c r="BW3" s="428"/>
      <c r="BX3" s="37" t="s">
        <v>51</v>
      </c>
      <c r="BY3" s="428" t="s">
        <v>52</v>
      </c>
      <c r="BZ3" s="428"/>
      <c r="CA3" s="428"/>
      <c r="CB3" s="428"/>
      <c r="CC3" s="428"/>
      <c r="CD3" s="37" t="s">
        <v>51</v>
      </c>
      <c r="CE3" s="428" t="s">
        <v>53</v>
      </c>
      <c r="CF3" s="428"/>
      <c r="CG3" s="428"/>
      <c r="CH3" s="428"/>
      <c r="CI3" s="428"/>
      <c r="CJ3" s="428" t="s">
        <v>54</v>
      </c>
      <c r="CK3" s="428"/>
      <c r="CL3" s="428"/>
      <c r="CM3" s="428"/>
      <c r="CN3" s="428"/>
      <c r="CO3" s="428" t="s">
        <v>55</v>
      </c>
      <c r="CP3" s="428"/>
      <c r="CQ3" s="428"/>
      <c r="CR3" s="428"/>
      <c r="CS3" s="428"/>
      <c r="CT3" s="428" t="s">
        <v>54</v>
      </c>
      <c r="CU3" s="428"/>
      <c r="CV3" s="428"/>
      <c r="CW3" s="428"/>
      <c r="CX3" s="428"/>
      <c r="CY3" s="40" t="s">
        <v>4</v>
      </c>
    </row>
    <row r="4" spans="1:103" ht="39" thickBot="1" x14ac:dyDescent="0.25">
      <c r="A4" s="1">
        <v>0</v>
      </c>
      <c r="B4" s="41">
        <v>0</v>
      </c>
      <c r="C4" s="42">
        <v>0</v>
      </c>
      <c r="D4" s="43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5"/>
      <c r="Y4" s="46"/>
      <c r="Z4" s="46"/>
      <c r="AA4" s="46"/>
      <c r="AB4" s="46"/>
      <c r="AC4" s="46"/>
      <c r="AD4" s="46"/>
      <c r="AE4" s="47"/>
      <c r="AF4" s="44">
        <v>0</v>
      </c>
      <c r="AG4" s="44">
        <v>0</v>
      </c>
      <c r="AH4" s="44">
        <v>0</v>
      </c>
      <c r="AI4" s="48" t="s">
        <v>21</v>
      </c>
      <c r="AJ4" s="7"/>
      <c r="AK4" s="49" t="s">
        <v>56</v>
      </c>
      <c r="AM4" s="13"/>
      <c r="AN4" s="13" t="s">
        <v>57</v>
      </c>
      <c r="AO4" s="441"/>
      <c r="AP4" s="50" t="s">
        <v>34</v>
      </c>
      <c r="AQ4" s="13" t="s">
        <v>35</v>
      </c>
      <c r="AR4" s="13" t="s">
        <v>36</v>
      </c>
      <c r="AS4" s="13" t="s">
        <v>8</v>
      </c>
      <c r="AT4" s="51" t="s">
        <v>9</v>
      </c>
      <c r="AU4" s="52" t="s">
        <v>58</v>
      </c>
      <c r="AV4" s="53" t="s">
        <v>7</v>
      </c>
      <c r="AW4" s="13" t="s">
        <v>8</v>
      </c>
      <c r="AX4" s="51" t="s">
        <v>9</v>
      </c>
      <c r="AY4" s="54" t="s">
        <v>5</v>
      </c>
      <c r="AZ4" s="433"/>
      <c r="BA4" s="53" t="s">
        <v>34</v>
      </c>
      <c r="BB4" s="13" t="s">
        <v>35</v>
      </c>
      <c r="BC4" s="13" t="s">
        <v>36</v>
      </c>
      <c r="BD4" s="13" t="s">
        <v>8</v>
      </c>
      <c r="BE4" s="51" t="s">
        <v>9</v>
      </c>
      <c r="BF4" s="52" t="s">
        <v>58</v>
      </c>
      <c r="BG4" s="53" t="s">
        <v>34</v>
      </c>
      <c r="BH4" s="13" t="s">
        <v>35</v>
      </c>
      <c r="BI4" s="13" t="s">
        <v>36</v>
      </c>
      <c r="BJ4" s="13" t="s">
        <v>8</v>
      </c>
      <c r="BK4" s="51" t="s">
        <v>9</v>
      </c>
      <c r="BL4" s="55" t="s">
        <v>58</v>
      </c>
      <c r="BM4" s="436"/>
      <c r="BN4" s="437"/>
      <c r="BO4" s="436"/>
      <c r="BP4" s="429"/>
      <c r="BQ4" s="56" t="s">
        <v>59</v>
      </c>
      <c r="BR4" s="57" t="s">
        <v>60</v>
      </c>
      <c r="BS4" s="50" t="s">
        <v>34</v>
      </c>
      <c r="BT4" s="13" t="s">
        <v>35</v>
      </c>
      <c r="BU4" s="13" t="s">
        <v>36</v>
      </c>
      <c r="BV4" s="13" t="s">
        <v>8</v>
      </c>
      <c r="BW4" s="58" t="s">
        <v>9</v>
      </c>
      <c r="BX4" s="52" t="s">
        <v>61</v>
      </c>
      <c r="BY4" s="50" t="s">
        <v>34</v>
      </c>
      <c r="BZ4" s="13" t="s">
        <v>35</v>
      </c>
      <c r="CA4" s="13" t="s">
        <v>36</v>
      </c>
      <c r="CB4" s="13" t="s">
        <v>8</v>
      </c>
      <c r="CC4" s="58" t="s">
        <v>9</v>
      </c>
      <c r="CD4" s="52" t="s">
        <v>62</v>
      </c>
      <c r="CE4" s="59" t="s">
        <v>34</v>
      </c>
      <c r="CF4" s="60" t="s">
        <v>35</v>
      </c>
      <c r="CG4" s="60" t="s">
        <v>36</v>
      </c>
      <c r="CH4" s="60" t="s">
        <v>8</v>
      </c>
      <c r="CI4" s="61" t="s">
        <v>9</v>
      </c>
      <c r="CJ4" s="59" t="s">
        <v>34</v>
      </c>
      <c r="CK4" s="60" t="s">
        <v>35</v>
      </c>
      <c r="CL4" s="60" t="s">
        <v>36</v>
      </c>
      <c r="CM4" s="60" t="s">
        <v>8</v>
      </c>
      <c r="CN4" s="61" t="s">
        <v>9</v>
      </c>
      <c r="CO4" s="59" t="s">
        <v>34</v>
      </c>
      <c r="CP4" s="60" t="s">
        <v>35</v>
      </c>
      <c r="CQ4" s="60" t="s">
        <v>36</v>
      </c>
      <c r="CR4" s="60" t="s">
        <v>8</v>
      </c>
      <c r="CS4" s="61" t="s">
        <v>9</v>
      </c>
      <c r="CT4" s="59" t="s">
        <v>34</v>
      </c>
      <c r="CU4" s="60" t="s">
        <v>35</v>
      </c>
      <c r="CV4" s="60" t="s">
        <v>36</v>
      </c>
      <c r="CW4" s="60" t="s">
        <v>8</v>
      </c>
      <c r="CX4" s="61" t="s">
        <v>9</v>
      </c>
      <c r="CY4" s="62" t="s">
        <v>63</v>
      </c>
    </row>
    <row r="5" spans="1:103" ht="13.5" thickBot="1" x14ac:dyDescent="0.25">
      <c r="A5" s="1">
        <v>1</v>
      </c>
      <c r="B5" s="41" t="s">
        <v>21</v>
      </c>
      <c r="C5" s="42" t="s">
        <v>21</v>
      </c>
      <c r="D5" s="43">
        <v>3</v>
      </c>
      <c r="E5" s="44">
        <v>4</v>
      </c>
      <c r="F5" s="44">
        <v>5</v>
      </c>
      <c r="G5" s="44">
        <v>6</v>
      </c>
      <c r="H5" s="63">
        <v>7</v>
      </c>
      <c r="I5" s="45">
        <v>8</v>
      </c>
      <c r="J5" s="46">
        <v>9</v>
      </c>
      <c r="K5" s="47">
        <v>10</v>
      </c>
      <c r="L5" s="45">
        <v>11</v>
      </c>
      <c r="M5" s="47">
        <v>12</v>
      </c>
      <c r="N5" s="45">
        <v>13</v>
      </c>
      <c r="O5" s="46">
        <v>14</v>
      </c>
      <c r="P5" s="46">
        <v>15</v>
      </c>
      <c r="Q5" s="46">
        <v>16</v>
      </c>
      <c r="R5" s="47">
        <v>17</v>
      </c>
      <c r="S5" s="45">
        <v>18</v>
      </c>
      <c r="T5" s="46">
        <v>19</v>
      </c>
      <c r="U5" s="46">
        <v>20</v>
      </c>
      <c r="V5" s="46">
        <v>21</v>
      </c>
      <c r="W5" s="47">
        <v>22</v>
      </c>
      <c r="X5" s="45"/>
      <c r="Y5" s="46"/>
      <c r="Z5" s="46"/>
      <c r="AA5" s="46"/>
      <c r="AB5" s="46"/>
      <c r="AC5" s="46"/>
      <c r="AD5" s="46"/>
      <c r="AE5" s="47"/>
      <c r="AF5" s="45"/>
      <c r="AG5" s="46"/>
      <c r="AH5" s="47"/>
      <c r="AI5" s="48" t="s">
        <v>21</v>
      </c>
      <c r="AJ5" s="7"/>
      <c r="AK5" s="64" t="s">
        <v>3</v>
      </c>
      <c r="AM5" s="65" t="e">
        <f>#REF!</f>
        <v>#REF!</v>
      </c>
      <c r="AN5" s="66" t="e">
        <f>IF(AM5=0,0,#REF!)</f>
        <v>#REF!</v>
      </c>
      <c r="AO5" s="67" t="e">
        <f>VLOOKUP($AM5,Tabelle1!$B$4:$AE$143,12,0)*$AN5</f>
        <v>#REF!</v>
      </c>
      <c r="AP5" s="68" t="e">
        <f>VLOOKUP($AM5,Tabelle1!$B$4:$W$143,3,0)*$AO5</f>
        <v>#REF!</v>
      </c>
      <c r="AQ5" s="69" t="e">
        <f>VLOOKUP($AM5,Tabelle1!$B$4:$W$143,4,0)*$AO5</f>
        <v>#REF!</v>
      </c>
      <c r="AR5" s="70" t="e">
        <f>VLOOKUP($AM5,Tabelle1!$B$4:$W$143,5,0)*$AO5</f>
        <v>#REF!</v>
      </c>
      <c r="AS5" s="70" t="e">
        <f>VLOOKUP($AM5,Tabelle1!$B$4:$W$143,6,0)*$AO5</f>
        <v>#REF!</v>
      </c>
      <c r="AT5" s="71" t="e">
        <f>VLOOKUP($AM5,Tabelle1!$B$4:$W$143,7,0)*$AO5</f>
        <v>#REF!</v>
      </c>
      <c r="AU5" s="72" t="e">
        <f t="shared" ref="AU5:AU20" si="0">SUM(AP5:AT5)</f>
        <v>#REF!</v>
      </c>
      <c r="AV5" s="73" t="e">
        <f>VLOOKUP($AM5,Tabelle1!$B$4:$W$143,8,0)*$AN5</f>
        <v>#REF!</v>
      </c>
      <c r="AW5" s="74" t="e">
        <f>VLOOKUP($AM5,Tabelle1!$B$4:$W$143,9,0)*$AN5</f>
        <v>#REF!</v>
      </c>
      <c r="AX5" s="75" t="e">
        <f>VLOOKUP($AM5,Tabelle1!$B$4:$W$143,10,0)*$AN5</f>
        <v>#REF!</v>
      </c>
      <c r="AY5" s="76" t="e">
        <f>VLOOKUP($AM5,Tabelle1!$B$4:$W$143,11,0)*$AN5</f>
        <v>#REF!</v>
      </c>
      <c r="AZ5" s="76" t="e">
        <f>CY5</f>
        <v>#REF!</v>
      </c>
      <c r="BA5" s="69" t="e">
        <f>VLOOKUP($AM5,Tabelle1!$B$4:$W$143,13,0)*$AO5</f>
        <v>#REF!</v>
      </c>
      <c r="BB5" s="70" t="e">
        <f>VLOOKUP($AM5,Tabelle1!$B$4:$W$143,14,0)*$AO5</f>
        <v>#REF!</v>
      </c>
      <c r="BC5" s="70" t="e">
        <f>VLOOKUP($AM5,Tabelle1!$B$4:$W$143,15,0)*$AO5</f>
        <v>#REF!</v>
      </c>
      <c r="BD5" s="70" t="e">
        <f>VLOOKUP($AM5,Tabelle1!$B$4:$W$143,16,0)*$AO5</f>
        <v>#REF!</v>
      </c>
      <c r="BE5" s="71" t="e">
        <f>VLOOKUP($AM5,Tabelle1!$B$4:$W$143,17,0)*$AO5</f>
        <v>#REF!</v>
      </c>
      <c r="BF5" s="77" t="e">
        <f t="shared" ref="BF5:BF20" si="1">SUM(BA5:BE5)</f>
        <v>#REF!</v>
      </c>
      <c r="BG5" s="78" t="e">
        <f>VLOOKUP($AM5,Tabelle1!$B$4:$W$143,18,0)*$AO5</f>
        <v>#REF!</v>
      </c>
      <c r="BH5" s="64" t="e">
        <f>VLOOKUP($AM5,Tabelle1!$B$4:$W$143,19,0)*$AO5</f>
        <v>#REF!</v>
      </c>
      <c r="BI5" s="64" t="e">
        <f>VLOOKUP($AM5,Tabelle1!$B$4:$W$143,20,0)*$AO5</f>
        <v>#REF!</v>
      </c>
      <c r="BJ5" s="64" t="e">
        <f>VLOOKUP($AM5,Tabelle1!$B$4:$W$143,21,0)*$AO5</f>
        <v>#REF!</v>
      </c>
      <c r="BK5" s="79" t="e">
        <f>VLOOKUP($AM5,Tabelle1!$B$4:$W$143,22,0)*$AO5</f>
        <v>#REF!</v>
      </c>
      <c r="BL5" s="80" t="e">
        <f t="shared" ref="BL5:BL19" si="2">SUM(BG5:BK5)</f>
        <v>#REF!</v>
      </c>
      <c r="BM5" s="81" t="e">
        <f>#REF!</f>
        <v>#REF!</v>
      </c>
      <c r="BN5" s="82" t="e">
        <f>#REF!</f>
        <v>#REF!</v>
      </c>
      <c r="BO5" s="81" t="e">
        <f>#REF!</f>
        <v>#REF!</v>
      </c>
      <c r="BP5" s="67" t="e">
        <f>#REF!</f>
        <v>#REF!</v>
      </c>
      <c r="BQ5" s="83" t="e">
        <f>IF($AO5=0,0,BM5/$AO5)*(BN5/364)</f>
        <v>#REF!</v>
      </c>
      <c r="BR5" s="83" t="e">
        <f>IF($AO5=0,0,BO5/$AO5)*(BP5/364)</f>
        <v>#REF!</v>
      </c>
      <c r="BS5" s="68" t="e">
        <f t="shared" ref="BS5:BS19" si="3">AP5*$BQ5</f>
        <v>#REF!</v>
      </c>
      <c r="BT5" s="69" t="e">
        <f t="shared" ref="BT5:BT19" si="4">AQ5*$BQ5</f>
        <v>#REF!</v>
      </c>
      <c r="BU5" s="70" t="e">
        <f t="shared" ref="BU5:BU19" si="5">AR5*$BQ5</f>
        <v>#REF!</v>
      </c>
      <c r="BV5" s="70" t="e">
        <f t="shared" ref="BV5:BV19" si="6">AS5*$BQ5</f>
        <v>#REF!</v>
      </c>
      <c r="BW5" s="84" t="e">
        <f t="shared" ref="BW5:BW19" si="7">AT5*$BQ5</f>
        <v>#REF!</v>
      </c>
      <c r="BX5" s="72" t="e">
        <f t="shared" ref="BX5:BX19" si="8">SUM(BS5:BW5)</f>
        <v>#REF!</v>
      </c>
      <c r="BY5" s="76" t="e">
        <f t="shared" ref="BY5:BY19" si="9">AP5*$BR5</f>
        <v>#REF!</v>
      </c>
      <c r="BZ5" s="76" t="e">
        <f t="shared" ref="BZ5:BZ19" si="10">AQ5*$BR5</f>
        <v>#REF!</v>
      </c>
      <c r="CA5" s="76" t="e">
        <f t="shared" ref="CA5:CA19" si="11">AR5*$BR5</f>
        <v>#REF!</v>
      </c>
      <c r="CB5" s="76" t="e">
        <f t="shared" ref="CB5:CB19" si="12">AS5*$BR5</f>
        <v>#REF!</v>
      </c>
      <c r="CC5" s="85" t="e">
        <f t="shared" ref="CC5:CC19" si="13">AT5*$BR5</f>
        <v>#REF!</v>
      </c>
      <c r="CD5" s="72" t="e">
        <f t="shared" ref="CD5:CD19" si="14">SUM(BY5:CC5)</f>
        <v>#REF!</v>
      </c>
      <c r="CE5" s="68" t="e">
        <f t="shared" ref="CE5:CE19" si="15">BA5*$BQ5</f>
        <v>#REF!</v>
      </c>
      <c r="CF5" s="69" t="e">
        <f t="shared" ref="CF5:CF19" si="16">BB5*$BQ5</f>
        <v>#REF!</v>
      </c>
      <c r="CG5" s="70" t="e">
        <f t="shared" ref="CG5:CG19" si="17">BC5*$BQ5</f>
        <v>#REF!</v>
      </c>
      <c r="CH5" s="70" t="e">
        <f t="shared" ref="CH5:CH19" si="18">BD5*$BQ5</f>
        <v>#REF!</v>
      </c>
      <c r="CI5" s="84" t="e">
        <f t="shared" ref="CI5:CI19" si="19">BE5*$BQ5</f>
        <v>#REF!</v>
      </c>
      <c r="CJ5" s="68" t="e">
        <f t="shared" ref="CJ5:CJ19" si="20">BG5*$BQ5</f>
        <v>#REF!</v>
      </c>
      <c r="CK5" s="69" t="e">
        <f t="shared" ref="CK5:CK19" si="21">BH5*$BQ5</f>
        <v>#REF!</v>
      </c>
      <c r="CL5" s="70" t="e">
        <f t="shared" ref="CL5:CL19" si="22">BI5*$BQ5</f>
        <v>#REF!</v>
      </c>
      <c r="CM5" s="70" t="e">
        <f t="shared" ref="CM5:CM19" si="23">BJ5*$BQ5</f>
        <v>#REF!</v>
      </c>
      <c r="CN5" s="84" t="e">
        <f t="shared" ref="CN5:CN19" si="24">BK5*$BQ5</f>
        <v>#REF!</v>
      </c>
      <c r="CO5" s="68" t="e">
        <f t="shared" ref="CO5:CO19" si="25">BA5*$BR5</f>
        <v>#REF!</v>
      </c>
      <c r="CP5" s="69" t="e">
        <f t="shared" ref="CP5:CP19" si="26">BB5*$BR5</f>
        <v>#REF!</v>
      </c>
      <c r="CQ5" s="70" t="e">
        <f t="shared" ref="CQ5:CQ19" si="27">BC5*$BR5</f>
        <v>#REF!</v>
      </c>
      <c r="CR5" s="70" t="e">
        <f t="shared" ref="CR5:CR19" si="28">BD5*$BR5</f>
        <v>#REF!</v>
      </c>
      <c r="CS5" s="84" t="e">
        <f t="shared" ref="CS5:CS19" si="29">BE5*$BR5</f>
        <v>#REF!</v>
      </c>
      <c r="CT5" s="68" t="e">
        <f t="shared" ref="CT5:CT19" si="30">BG5*$BR5</f>
        <v>#REF!</v>
      </c>
      <c r="CU5" s="69" t="e">
        <f t="shared" ref="CU5:CU19" si="31">BH5*$BR5</f>
        <v>#REF!</v>
      </c>
      <c r="CV5" s="70" t="e">
        <f t="shared" ref="CV5:CV19" si="32">BI5*$BR5</f>
        <v>#REF!</v>
      </c>
      <c r="CW5" s="70" t="e">
        <f t="shared" ref="CW5:CW19" si="33">BJ5*$BR5</f>
        <v>#REF!</v>
      </c>
      <c r="CX5" s="84" t="e">
        <f t="shared" ref="CX5:CX19" si="34">BK5*$BR5</f>
        <v>#REF!</v>
      </c>
      <c r="CY5" s="76" t="e">
        <f>VLOOKUP($AM5,Tabelle1!$B$4:$W$143,11,0)*$BO5</f>
        <v>#REF!</v>
      </c>
    </row>
    <row r="6" spans="1:103" x14ac:dyDescent="0.2">
      <c r="A6" s="1">
        <v>2</v>
      </c>
      <c r="B6" s="86" t="str">
        <f t="shared" ref="B6:B44" si="35">A6&amp;" - "&amp;C6</f>
        <v>2 - andere Kälber und Jungrinder unter 1/2 Jahr - Gülle</v>
      </c>
      <c r="C6" s="87" t="s">
        <v>64</v>
      </c>
      <c r="D6" s="88">
        <v>12.7</v>
      </c>
      <c r="E6" s="89"/>
      <c r="F6" s="89"/>
      <c r="G6" s="89"/>
      <c r="H6" s="90"/>
      <c r="I6" s="91">
        <v>1.3</v>
      </c>
      <c r="J6" s="64"/>
      <c r="K6" s="92"/>
      <c r="L6" s="91">
        <v>0.4</v>
      </c>
      <c r="M6" s="92">
        <v>1</v>
      </c>
      <c r="N6" s="91">
        <v>7.1</v>
      </c>
      <c r="O6" s="64"/>
      <c r="P6" s="64"/>
      <c r="Q6" s="74"/>
      <c r="R6" s="93"/>
      <c r="S6" s="85">
        <v>10.9</v>
      </c>
      <c r="T6" s="74"/>
      <c r="U6" s="74"/>
      <c r="V6" s="74"/>
      <c r="W6" s="93"/>
      <c r="X6" s="94"/>
      <c r="Y6" s="95"/>
      <c r="Z6" s="95"/>
      <c r="AA6" s="96"/>
      <c r="AB6" s="95"/>
      <c r="AC6" s="95"/>
      <c r="AD6" s="95"/>
      <c r="AE6" s="96"/>
      <c r="AF6" s="91">
        <v>11</v>
      </c>
      <c r="AG6" s="64"/>
      <c r="AH6" s="92"/>
      <c r="AI6" s="97" t="s">
        <v>64</v>
      </c>
      <c r="AJ6" s="7"/>
      <c r="AK6" s="64" t="s">
        <v>6</v>
      </c>
      <c r="AM6" s="65" t="e">
        <f>#REF!</f>
        <v>#REF!</v>
      </c>
      <c r="AN6" s="66" t="e">
        <f>IF(AM6=0,0,#REF!)</f>
        <v>#REF!</v>
      </c>
      <c r="AO6" s="67" t="e">
        <f>VLOOKUP($AM6,Tabelle1!$B$4:$AE$143,12,0)*$AN6</f>
        <v>#REF!</v>
      </c>
      <c r="AP6" s="68" t="e">
        <f>VLOOKUP($AM6,Tabelle1!$B$4:$W$143,3,0)*$AO6</f>
        <v>#REF!</v>
      </c>
      <c r="AQ6" s="69" t="e">
        <f>VLOOKUP($AM6,Tabelle1!$B$4:$W$143,4,0)*$AO6</f>
        <v>#REF!</v>
      </c>
      <c r="AR6" s="70" t="e">
        <f>VLOOKUP($AM6,Tabelle1!$B$4:$W$143,5,0)*$AO6</f>
        <v>#REF!</v>
      </c>
      <c r="AS6" s="70" t="e">
        <f>VLOOKUP($AM6,Tabelle1!$B$4:$W$143,6,0)*$AO6</f>
        <v>#REF!</v>
      </c>
      <c r="AT6" s="71" t="e">
        <f>VLOOKUP($AM6,Tabelle1!$B$4:$W$143,7,0)*$AO6</f>
        <v>#REF!</v>
      </c>
      <c r="AU6" s="77" t="e">
        <f t="shared" si="0"/>
        <v>#REF!</v>
      </c>
      <c r="AV6" s="73" t="e">
        <f>VLOOKUP($AM6,Tabelle1!$B$4:$W$143,8,0)*$AN6</f>
        <v>#REF!</v>
      </c>
      <c r="AW6" s="74" t="e">
        <f>VLOOKUP($AM6,Tabelle1!$B$4:$W$143,9,0)*$AN6</f>
        <v>#REF!</v>
      </c>
      <c r="AX6" s="75" t="e">
        <f>VLOOKUP($AM6,Tabelle1!$B$4:$W$143,10,0)*$AN6</f>
        <v>#REF!</v>
      </c>
      <c r="AY6" s="76" t="e">
        <f>VLOOKUP($AM6,Tabelle1!$B$4:$W$143,11,0)*$AN6</f>
        <v>#REF!</v>
      </c>
      <c r="AZ6" s="98" t="e">
        <f>VLOOKUP($AM6,Tabelle1!$B$4:$W$143,12,0)*$AN6</f>
        <v>#REF!</v>
      </c>
      <c r="BA6" s="69" t="e">
        <f>VLOOKUP($AM6,Tabelle1!$B$4:$W$143,13,0)*$AO6</f>
        <v>#REF!</v>
      </c>
      <c r="BB6" s="70" t="e">
        <f>VLOOKUP($AM6,Tabelle1!$B$4:$W$143,14,0)*$AO6</f>
        <v>#REF!</v>
      </c>
      <c r="BC6" s="70" t="e">
        <f>VLOOKUP($AM6,Tabelle1!$B$4:$W$143,15,0)*$AO6</f>
        <v>#REF!</v>
      </c>
      <c r="BD6" s="70" t="e">
        <f>VLOOKUP($AM6,Tabelle1!$B$4:$W$143,16,0)*$AO6</f>
        <v>#REF!</v>
      </c>
      <c r="BE6" s="71" t="e">
        <f>VLOOKUP($AM6,Tabelle1!$B$4:$W$143,17,0)*$AO6</f>
        <v>#REF!</v>
      </c>
      <c r="BF6" s="77" t="e">
        <f t="shared" si="1"/>
        <v>#REF!</v>
      </c>
      <c r="BG6" s="78" t="e">
        <f>VLOOKUP($AM6,Tabelle1!$B$4:$W$143,18,0)*$AO6</f>
        <v>#REF!</v>
      </c>
      <c r="BH6" s="64" t="e">
        <f>VLOOKUP($AM6,Tabelle1!$B$4:$W$143,19,0)*$AO6</f>
        <v>#REF!</v>
      </c>
      <c r="BI6" s="64" t="e">
        <f>VLOOKUP($AM6,Tabelle1!$B$4:$W$143,20,0)*$AO6</f>
        <v>#REF!</v>
      </c>
      <c r="BJ6" s="64" t="e">
        <f>VLOOKUP($AM6,Tabelle1!$B$4:$W$143,21,0)*$AO6</f>
        <v>#REF!</v>
      </c>
      <c r="BK6" s="79" t="e">
        <f>VLOOKUP($AM6,Tabelle1!$B$4:$W$143,22,0)*$AO6</f>
        <v>#REF!</v>
      </c>
      <c r="BL6" s="80" t="e">
        <f t="shared" si="2"/>
        <v>#REF!</v>
      </c>
      <c r="BM6" s="81" t="e">
        <f>#REF!</f>
        <v>#REF!</v>
      </c>
      <c r="BN6" s="82" t="e">
        <f>#REF!</f>
        <v>#REF!</v>
      </c>
      <c r="BO6" s="81" t="e">
        <f>#REF!</f>
        <v>#REF!</v>
      </c>
      <c r="BP6" s="67" t="e">
        <f>#REF!</f>
        <v>#REF!</v>
      </c>
      <c r="BQ6" s="99" t="e">
        <f t="shared" ref="BQ6:BQ19" si="36">IF($AO6=0,0,BM6/$AO6)*(BN6/364)</f>
        <v>#REF!</v>
      </c>
      <c r="BR6" s="99" t="e">
        <f t="shared" ref="BR6:BR19" si="37">IF($AO6=0,0,BO6/$AO6)*(BP6/364)</f>
        <v>#REF!</v>
      </c>
      <c r="BS6" s="68" t="e">
        <f t="shared" si="3"/>
        <v>#REF!</v>
      </c>
      <c r="BT6" s="69" t="e">
        <f t="shared" si="4"/>
        <v>#REF!</v>
      </c>
      <c r="BU6" s="70" t="e">
        <f t="shared" si="5"/>
        <v>#REF!</v>
      </c>
      <c r="BV6" s="70" t="e">
        <f t="shared" si="6"/>
        <v>#REF!</v>
      </c>
      <c r="BW6" s="84" t="e">
        <f t="shared" si="7"/>
        <v>#REF!</v>
      </c>
      <c r="BX6" s="77" t="e">
        <f t="shared" si="8"/>
        <v>#REF!</v>
      </c>
      <c r="BY6" s="76" t="e">
        <f t="shared" si="9"/>
        <v>#REF!</v>
      </c>
      <c r="BZ6" s="76" t="e">
        <f t="shared" si="10"/>
        <v>#REF!</v>
      </c>
      <c r="CA6" s="76" t="e">
        <f t="shared" si="11"/>
        <v>#REF!</v>
      </c>
      <c r="CB6" s="76" t="e">
        <f t="shared" si="12"/>
        <v>#REF!</v>
      </c>
      <c r="CC6" s="85" t="e">
        <f t="shared" si="13"/>
        <v>#REF!</v>
      </c>
      <c r="CD6" s="77" t="e">
        <f t="shared" si="14"/>
        <v>#REF!</v>
      </c>
      <c r="CE6" s="68" t="e">
        <f t="shared" si="15"/>
        <v>#REF!</v>
      </c>
      <c r="CF6" s="69" t="e">
        <f t="shared" si="16"/>
        <v>#REF!</v>
      </c>
      <c r="CG6" s="70" t="e">
        <f t="shared" si="17"/>
        <v>#REF!</v>
      </c>
      <c r="CH6" s="70" t="e">
        <f t="shared" si="18"/>
        <v>#REF!</v>
      </c>
      <c r="CI6" s="84" t="e">
        <f t="shared" si="19"/>
        <v>#REF!</v>
      </c>
      <c r="CJ6" s="68" t="e">
        <f t="shared" si="20"/>
        <v>#REF!</v>
      </c>
      <c r="CK6" s="69" t="e">
        <f t="shared" si="21"/>
        <v>#REF!</v>
      </c>
      <c r="CL6" s="70" t="e">
        <f t="shared" si="22"/>
        <v>#REF!</v>
      </c>
      <c r="CM6" s="70" t="e">
        <f t="shared" si="23"/>
        <v>#REF!</v>
      </c>
      <c r="CN6" s="84" t="e">
        <f t="shared" si="24"/>
        <v>#REF!</v>
      </c>
      <c r="CO6" s="68" t="e">
        <f t="shared" si="25"/>
        <v>#REF!</v>
      </c>
      <c r="CP6" s="69" t="e">
        <f t="shared" si="26"/>
        <v>#REF!</v>
      </c>
      <c r="CQ6" s="70" t="e">
        <f t="shared" si="27"/>
        <v>#REF!</v>
      </c>
      <c r="CR6" s="70" t="e">
        <f t="shared" si="28"/>
        <v>#REF!</v>
      </c>
      <c r="CS6" s="84" t="e">
        <f t="shared" si="29"/>
        <v>#REF!</v>
      </c>
      <c r="CT6" s="68" t="e">
        <f t="shared" si="30"/>
        <v>#REF!</v>
      </c>
      <c r="CU6" s="69" t="e">
        <f t="shared" si="31"/>
        <v>#REF!</v>
      </c>
      <c r="CV6" s="70" t="e">
        <f t="shared" si="32"/>
        <v>#REF!</v>
      </c>
      <c r="CW6" s="70" t="e">
        <f t="shared" si="33"/>
        <v>#REF!</v>
      </c>
      <c r="CX6" s="84" t="e">
        <f t="shared" si="34"/>
        <v>#REF!</v>
      </c>
      <c r="CY6" s="76" t="e">
        <f>VLOOKUP($AM6,Tabelle1!$B$4:$W$143,11,0)*$BO6</f>
        <v>#REF!</v>
      </c>
    </row>
    <row r="7" spans="1:103" ht="15" customHeight="1" x14ac:dyDescent="0.2">
      <c r="A7" s="1">
        <v>3</v>
      </c>
      <c r="B7" s="86" t="str">
        <f t="shared" si="35"/>
        <v>3 - andere Kälber und Jungrinder unter 1/2 Jahr - Mist/Jauche</v>
      </c>
      <c r="C7" s="87" t="s">
        <v>65</v>
      </c>
      <c r="D7" s="88"/>
      <c r="E7" s="89"/>
      <c r="F7" s="89"/>
      <c r="G7" s="89">
        <v>5.2</v>
      </c>
      <c r="H7" s="90">
        <v>5.2</v>
      </c>
      <c r="I7" s="91"/>
      <c r="J7" s="64">
        <v>0.7</v>
      </c>
      <c r="K7" s="92">
        <v>0.8</v>
      </c>
      <c r="L7" s="91">
        <v>0.4</v>
      </c>
      <c r="M7" s="92">
        <v>1</v>
      </c>
      <c r="N7" s="91"/>
      <c r="O7" s="64"/>
      <c r="P7" s="64"/>
      <c r="Q7" s="74">
        <v>0.35499999999999998</v>
      </c>
      <c r="R7" s="93">
        <v>6.7450000000000001</v>
      </c>
      <c r="S7" s="85"/>
      <c r="T7" s="74"/>
      <c r="U7" s="74"/>
      <c r="V7" s="74">
        <v>3.597</v>
      </c>
      <c r="W7" s="93">
        <v>7.3029999999999999</v>
      </c>
      <c r="X7" s="100"/>
      <c r="Y7" s="101"/>
      <c r="Z7" s="101"/>
      <c r="AA7" s="102"/>
      <c r="AB7" s="101"/>
      <c r="AC7" s="101"/>
      <c r="AD7" s="101"/>
      <c r="AE7" s="102"/>
      <c r="AF7" s="91"/>
      <c r="AG7" s="64">
        <v>4.5</v>
      </c>
      <c r="AH7" s="92">
        <v>4.7</v>
      </c>
      <c r="AI7" s="97" t="s">
        <v>65</v>
      </c>
      <c r="AJ7" s="7"/>
      <c r="AM7" s="65" t="e">
        <f>#REF!</f>
        <v>#REF!</v>
      </c>
      <c r="AN7" s="66" t="e">
        <f>IF(AM7=0,0,#REF!)</f>
        <v>#REF!</v>
      </c>
      <c r="AO7" s="67" t="e">
        <f>VLOOKUP($AM7,Tabelle1!$B$4:$AE$143,12,0)*$AN7</f>
        <v>#REF!</v>
      </c>
      <c r="AP7" s="68" t="e">
        <f>VLOOKUP($AM7,Tabelle1!$B$4:$W$143,3,0)*$AO7</f>
        <v>#REF!</v>
      </c>
      <c r="AQ7" s="69" t="e">
        <f>VLOOKUP($AM7,Tabelle1!$B$4:$W$143,4,0)*$AO7</f>
        <v>#REF!</v>
      </c>
      <c r="AR7" s="70" t="e">
        <f>VLOOKUP($AM7,Tabelle1!$B$4:$W$143,5,0)*$AO7</f>
        <v>#REF!</v>
      </c>
      <c r="AS7" s="70" t="e">
        <f>VLOOKUP($AM7,Tabelle1!$B$4:$W$143,6,0)*$AO7</f>
        <v>#REF!</v>
      </c>
      <c r="AT7" s="71" t="e">
        <f>VLOOKUP($AM7,Tabelle1!$B$4:$W$143,7,0)*$AO7</f>
        <v>#REF!</v>
      </c>
      <c r="AU7" s="77" t="e">
        <f t="shared" si="0"/>
        <v>#REF!</v>
      </c>
      <c r="AV7" s="73" t="e">
        <f>VLOOKUP($AM7,Tabelle1!$B$4:$W$143,8,0)*$AN7</f>
        <v>#REF!</v>
      </c>
      <c r="AW7" s="74" t="e">
        <f>VLOOKUP($AM7,Tabelle1!$B$4:$W$143,9,0)*$AN7</f>
        <v>#REF!</v>
      </c>
      <c r="AX7" s="75" t="e">
        <f>VLOOKUP($AM7,Tabelle1!$B$4:$W$143,10,0)*$AN7</f>
        <v>#REF!</v>
      </c>
      <c r="AY7" s="76" t="e">
        <f>VLOOKUP($AM7,Tabelle1!$B$4:$W$143,11,0)*$AN7</f>
        <v>#REF!</v>
      </c>
      <c r="AZ7" s="98" t="e">
        <f>VLOOKUP($AM7,Tabelle1!$B$4:$W$143,12,0)*$AN7</f>
        <v>#REF!</v>
      </c>
      <c r="BA7" s="69" t="e">
        <f>VLOOKUP($AM7,Tabelle1!$B$4:$W$143,13,0)*$AO7</f>
        <v>#REF!</v>
      </c>
      <c r="BB7" s="70" t="e">
        <f>VLOOKUP($AM7,Tabelle1!$B$4:$W$143,14,0)*$AO7</f>
        <v>#REF!</v>
      </c>
      <c r="BC7" s="70" t="e">
        <f>VLOOKUP($AM7,Tabelle1!$B$4:$W$143,15,0)*$AO7</f>
        <v>#REF!</v>
      </c>
      <c r="BD7" s="70" t="e">
        <f>VLOOKUP($AM7,Tabelle1!$B$4:$W$143,16,0)*$AO7</f>
        <v>#REF!</v>
      </c>
      <c r="BE7" s="71" t="e">
        <f>VLOOKUP($AM7,Tabelle1!$B$4:$W$143,17,0)*$AO7</f>
        <v>#REF!</v>
      </c>
      <c r="BF7" s="77" t="e">
        <f t="shared" si="1"/>
        <v>#REF!</v>
      </c>
      <c r="BG7" s="78" t="e">
        <f>VLOOKUP($AM7,Tabelle1!$B$4:$W$143,18,0)*$AO7</f>
        <v>#REF!</v>
      </c>
      <c r="BH7" s="64" t="e">
        <f>VLOOKUP($AM7,Tabelle1!$B$4:$W$143,19,0)*$AO7</f>
        <v>#REF!</v>
      </c>
      <c r="BI7" s="64" t="e">
        <f>VLOOKUP($AM7,Tabelle1!$B$4:$W$143,20,0)*$AO7</f>
        <v>#REF!</v>
      </c>
      <c r="BJ7" s="64" t="e">
        <f>VLOOKUP($AM7,Tabelle1!$B$4:$W$143,21,0)*$AO7</f>
        <v>#REF!</v>
      </c>
      <c r="BK7" s="79" t="e">
        <f>VLOOKUP($AM7,Tabelle1!$B$4:$W$143,22,0)*$AO7</f>
        <v>#REF!</v>
      </c>
      <c r="BL7" s="80" t="e">
        <f t="shared" si="2"/>
        <v>#REF!</v>
      </c>
      <c r="BM7" s="81" t="e">
        <f>#REF!</f>
        <v>#REF!</v>
      </c>
      <c r="BN7" s="82" t="e">
        <f>#REF!</f>
        <v>#REF!</v>
      </c>
      <c r="BO7" s="81" t="e">
        <f>#REF!</f>
        <v>#REF!</v>
      </c>
      <c r="BP7" s="67" t="e">
        <f>#REF!</f>
        <v>#REF!</v>
      </c>
      <c r="BQ7" s="99" t="e">
        <f t="shared" si="36"/>
        <v>#REF!</v>
      </c>
      <c r="BR7" s="99" t="e">
        <f t="shared" si="37"/>
        <v>#REF!</v>
      </c>
      <c r="BS7" s="68" t="e">
        <f t="shared" si="3"/>
        <v>#REF!</v>
      </c>
      <c r="BT7" s="69" t="e">
        <f t="shared" si="4"/>
        <v>#REF!</v>
      </c>
      <c r="BU7" s="70" t="e">
        <f t="shared" si="5"/>
        <v>#REF!</v>
      </c>
      <c r="BV7" s="70" t="e">
        <f t="shared" si="6"/>
        <v>#REF!</v>
      </c>
      <c r="BW7" s="84" t="e">
        <f t="shared" si="7"/>
        <v>#REF!</v>
      </c>
      <c r="BX7" s="77" t="e">
        <f t="shared" si="8"/>
        <v>#REF!</v>
      </c>
      <c r="BY7" s="76" t="e">
        <f t="shared" si="9"/>
        <v>#REF!</v>
      </c>
      <c r="BZ7" s="76" t="e">
        <f t="shared" si="10"/>
        <v>#REF!</v>
      </c>
      <c r="CA7" s="76" t="e">
        <f t="shared" si="11"/>
        <v>#REF!</v>
      </c>
      <c r="CB7" s="76" t="e">
        <f t="shared" si="12"/>
        <v>#REF!</v>
      </c>
      <c r="CC7" s="85" t="e">
        <f t="shared" si="13"/>
        <v>#REF!</v>
      </c>
      <c r="CD7" s="77" t="e">
        <f t="shared" si="14"/>
        <v>#REF!</v>
      </c>
      <c r="CE7" s="68" t="e">
        <f t="shared" si="15"/>
        <v>#REF!</v>
      </c>
      <c r="CF7" s="69" t="e">
        <f t="shared" si="16"/>
        <v>#REF!</v>
      </c>
      <c r="CG7" s="70" t="e">
        <f t="shared" si="17"/>
        <v>#REF!</v>
      </c>
      <c r="CH7" s="70" t="e">
        <f t="shared" si="18"/>
        <v>#REF!</v>
      </c>
      <c r="CI7" s="84" t="e">
        <f t="shared" si="19"/>
        <v>#REF!</v>
      </c>
      <c r="CJ7" s="68" t="e">
        <f t="shared" si="20"/>
        <v>#REF!</v>
      </c>
      <c r="CK7" s="69" t="e">
        <f t="shared" si="21"/>
        <v>#REF!</v>
      </c>
      <c r="CL7" s="70" t="e">
        <f t="shared" si="22"/>
        <v>#REF!</v>
      </c>
      <c r="CM7" s="70" t="e">
        <f t="shared" si="23"/>
        <v>#REF!</v>
      </c>
      <c r="CN7" s="84" t="e">
        <f t="shared" si="24"/>
        <v>#REF!</v>
      </c>
      <c r="CO7" s="68" t="e">
        <f t="shared" si="25"/>
        <v>#REF!</v>
      </c>
      <c r="CP7" s="69" t="e">
        <f t="shared" si="26"/>
        <v>#REF!</v>
      </c>
      <c r="CQ7" s="70" t="e">
        <f t="shared" si="27"/>
        <v>#REF!</v>
      </c>
      <c r="CR7" s="70" t="e">
        <f t="shared" si="28"/>
        <v>#REF!</v>
      </c>
      <c r="CS7" s="84" t="e">
        <f t="shared" si="29"/>
        <v>#REF!</v>
      </c>
      <c r="CT7" s="68" t="e">
        <f t="shared" si="30"/>
        <v>#REF!</v>
      </c>
      <c r="CU7" s="69" t="e">
        <f t="shared" si="31"/>
        <v>#REF!</v>
      </c>
      <c r="CV7" s="70" t="e">
        <f t="shared" si="32"/>
        <v>#REF!</v>
      </c>
      <c r="CW7" s="70" t="e">
        <f t="shared" si="33"/>
        <v>#REF!</v>
      </c>
      <c r="CX7" s="84" t="e">
        <f t="shared" si="34"/>
        <v>#REF!</v>
      </c>
      <c r="CY7" s="76" t="e">
        <f>VLOOKUP($AM7,Tabelle1!$B$4:$W$143,11,0)*$BO7</f>
        <v>#REF!</v>
      </c>
    </row>
    <row r="8" spans="1:103" ht="15" x14ac:dyDescent="0.2">
      <c r="A8" s="1">
        <v>4</v>
      </c>
      <c r="B8" s="86" t="str">
        <f t="shared" si="35"/>
        <v>4 - andere Kälber und Jungrinder unter 1/2 Jahr - Tiefstallmist</v>
      </c>
      <c r="C8" s="87" t="s">
        <v>66</v>
      </c>
      <c r="D8" s="88"/>
      <c r="E8" s="89"/>
      <c r="F8" s="89"/>
      <c r="G8" s="89"/>
      <c r="H8" s="90">
        <v>10.4</v>
      </c>
      <c r="I8" s="91"/>
      <c r="J8" s="64"/>
      <c r="K8" s="92">
        <v>1.7</v>
      </c>
      <c r="L8" s="91">
        <v>0.4</v>
      </c>
      <c r="M8" s="92">
        <v>1</v>
      </c>
      <c r="N8" s="91"/>
      <c r="O8" s="64"/>
      <c r="P8" s="64"/>
      <c r="Q8" s="74"/>
      <c r="R8" s="93">
        <v>7.1</v>
      </c>
      <c r="S8" s="85"/>
      <c r="T8" s="74"/>
      <c r="U8" s="74"/>
      <c r="V8" s="74"/>
      <c r="W8" s="93">
        <v>10.9</v>
      </c>
      <c r="X8" s="100"/>
      <c r="Y8" s="101"/>
      <c r="Z8" s="101"/>
      <c r="AA8" s="102"/>
      <c r="AB8" s="101"/>
      <c r="AC8" s="101"/>
      <c r="AD8" s="101"/>
      <c r="AE8" s="102"/>
      <c r="AF8" s="91"/>
      <c r="AG8" s="64"/>
      <c r="AH8" s="92">
        <v>9.5</v>
      </c>
      <c r="AI8" s="97" t="s">
        <v>66</v>
      </c>
      <c r="AJ8" s="7"/>
      <c r="AK8" s="103" t="s">
        <v>67</v>
      </c>
      <c r="AL8" s="86"/>
      <c r="AM8" s="65" t="e">
        <f>#REF!</f>
        <v>#REF!</v>
      </c>
      <c r="AN8" s="66" t="e">
        <f>IF(AM8=0,0,#REF!)</f>
        <v>#REF!</v>
      </c>
      <c r="AO8" s="67" t="e">
        <f>VLOOKUP($AM8,Tabelle1!$B$4:$AE$143,12,0)*$AN8</f>
        <v>#REF!</v>
      </c>
      <c r="AP8" s="68" t="e">
        <f>VLOOKUP($AM8,Tabelle1!$B$4:$W$143,3,0)*$AO8</f>
        <v>#REF!</v>
      </c>
      <c r="AQ8" s="69" t="e">
        <f>VLOOKUP($AM8,Tabelle1!$B$4:$W$143,4,0)*$AO8</f>
        <v>#REF!</v>
      </c>
      <c r="AR8" s="70" t="e">
        <f>VLOOKUP($AM8,Tabelle1!$B$4:$W$143,5,0)*$AO8</f>
        <v>#REF!</v>
      </c>
      <c r="AS8" s="70" t="e">
        <f>VLOOKUP($AM8,Tabelle1!$B$4:$W$143,6,0)*$AO8</f>
        <v>#REF!</v>
      </c>
      <c r="AT8" s="71" t="e">
        <f>VLOOKUP($AM8,Tabelle1!$B$4:$W$143,7,0)*$AO8</f>
        <v>#REF!</v>
      </c>
      <c r="AU8" s="77" t="e">
        <f t="shared" si="0"/>
        <v>#REF!</v>
      </c>
      <c r="AV8" s="73" t="e">
        <f>VLOOKUP($AM8,Tabelle1!$B$4:$W$143,8,0)*$AN8</f>
        <v>#REF!</v>
      </c>
      <c r="AW8" s="74" t="e">
        <f>VLOOKUP($AM8,Tabelle1!$B$4:$W$143,9,0)*$AN8</f>
        <v>#REF!</v>
      </c>
      <c r="AX8" s="75" t="e">
        <f>VLOOKUP($AM8,Tabelle1!$B$4:$W$143,10,0)*$AN8</f>
        <v>#REF!</v>
      </c>
      <c r="AY8" s="76" t="e">
        <f>VLOOKUP($AM8,Tabelle1!$B$4:$W$143,11,0)*$AN8</f>
        <v>#REF!</v>
      </c>
      <c r="AZ8" s="98" t="e">
        <f>VLOOKUP($AM8,Tabelle1!$B$4:$W$143,12,0)*$AN8</f>
        <v>#REF!</v>
      </c>
      <c r="BA8" s="69" t="e">
        <f>VLOOKUP($AM8,Tabelle1!$B$4:$W$143,13,0)*$AO8</f>
        <v>#REF!</v>
      </c>
      <c r="BB8" s="70" t="e">
        <f>VLOOKUP($AM8,Tabelle1!$B$4:$W$143,14,0)*$AO8</f>
        <v>#REF!</v>
      </c>
      <c r="BC8" s="70" t="e">
        <f>VLOOKUP($AM8,Tabelle1!$B$4:$W$143,15,0)*$AO8</f>
        <v>#REF!</v>
      </c>
      <c r="BD8" s="70" t="e">
        <f>VLOOKUP($AM8,Tabelle1!$B$4:$W$143,16,0)*$AO8</f>
        <v>#REF!</v>
      </c>
      <c r="BE8" s="71" t="e">
        <f>VLOOKUP($AM8,Tabelle1!$B$4:$W$143,17,0)*$AO8</f>
        <v>#REF!</v>
      </c>
      <c r="BF8" s="77" t="e">
        <f t="shared" si="1"/>
        <v>#REF!</v>
      </c>
      <c r="BG8" s="78" t="e">
        <f>VLOOKUP($AM8,Tabelle1!$B$4:$W$143,18,0)*$AO8</f>
        <v>#REF!</v>
      </c>
      <c r="BH8" s="64" t="e">
        <f>VLOOKUP($AM8,Tabelle1!$B$4:$W$143,19,0)*$AO8</f>
        <v>#REF!</v>
      </c>
      <c r="BI8" s="64" t="e">
        <f>VLOOKUP($AM8,Tabelle1!$B$4:$W$143,20,0)*$AO8</f>
        <v>#REF!</v>
      </c>
      <c r="BJ8" s="64" t="e">
        <f>VLOOKUP($AM8,Tabelle1!$B$4:$W$143,21,0)*$AO8</f>
        <v>#REF!</v>
      </c>
      <c r="BK8" s="79" t="e">
        <f>VLOOKUP($AM8,Tabelle1!$B$4:$W$143,22,0)*$AO8</f>
        <v>#REF!</v>
      </c>
      <c r="BL8" s="80" t="e">
        <f t="shared" si="2"/>
        <v>#REF!</v>
      </c>
      <c r="BM8" s="81" t="e">
        <f>#REF!</f>
        <v>#REF!</v>
      </c>
      <c r="BN8" s="82" t="e">
        <f>#REF!</f>
        <v>#REF!</v>
      </c>
      <c r="BO8" s="81" t="e">
        <f>#REF!</f>
        <v>#REF!</v>
      </c>
      <c r="BP8" s="67" t="e">
        <f>#REF!</f>
        <v>#REF!</v>
      </c>
      <c r="BQ8" s="99" t="e">
        <f t="shared" si="36"/>
        <v>#REF!</v>
      </c>
      <c r="BR8" s="99" t="e">
        <f t="shared" si="37"/>
        <v>#REF!</v>
      </c>
      <c r="BS8" s="68" t="e">
        <f t="shared" si="3"/>
        <v>#REF!</v>
      </c>
      <c r="BT8" s="69" t="e">
        <f t="shared" si="4"/>
        <v>#REF!</v>
      </c>
      <c r="BU8" s="70" t="e">
        <f t="shared" si="5"/>
        <v>#REF!</v>
      </c>
      <c r="BV8" s="70" t="e">
        <f t="shared" si="6"/>
        <v>#REF!</v>
      </c>
      <c r="BW8" s="84" t="e">
        <f t="shared" si="7"/>
        <v>#REF!</v>
      </c>
      <c r="BX8" s="77" t="e">
        <f t="shared" si="8"/>
        <v>#REF!</v>
      </c>
      <c r="BY8" s="76" t="e">
        <f t="shared" si="9"/>
        <v>#REF!</v>
      </c>
      <c r="BZ8" s="76" t="e">
        <f t="shared" si="10"/>
        <v>#REF!</v>
      </c>
      <c r="CA8" s="76" t="e">
        <f t="shared" si="11"/>
        <v>#REF!</v>
      </c>
      <c r="CB8" s="76" t="e">
        <f t="shared" si="12"/>
        <v>#REF!</v>
      </c>
      <c r="CC8" s="85" t="e">
        <f t="shared" si="13"/>
        <v>#REF!</v>
      </c>
      <c r="CD8" s="77" t="e">
        <f t="shared" si="14"/>
        <v>#REF!</v>
      </c>
      <c r="CE8" s="68" t="e">
        <f t="shared" si="15"/>
        <v>#REF!</v>
      </c>
      <c r="CF8" s="69" t="e">
        <f t="shared" si="16"/>
        <v>#REF!</v>
      </c>
      <c r="CG8" s="70" t="e">
        <f t="shared" si="17"/>
        <v>#REF!</v>
      </c>
      <c r="CH8" s="70" t="e">
        <f t="shared" si="18"/>
        <v>#REF!</v>
      </c>
      <c r="CI8" s="84" t="e">
        <f t="shared" si="19"/>
        <v>#REF!</v>
      </c>
      <c r="CJ8" s="68" t="e">
        <f t="shared" si="20"/>
        <v>#REF!</v>
      </c>
      <c r="CK8" s="69" t="e">
        <f t="shared" si="21"/>
        <v>#REF!</v>
      </c>
      <c r="CL8" s="70" t="e">
        <f t="shared" si="22"/>
        <v>#REF!</v>
      </c>
      <c r="CM8" s="70" t="e">
        <f t="shared" si="23"/>
        <v>#REF!</v>
      </c>
      <c r="CN8" s="84" t="e">
        <f t="shared" si="24"/>
        <v>#REF!</v>
      </c>
      <c r="CO8" s="68" t="e">
        <f t="shared" si="25"/>
        <v>#REF!</v>
      </c>
      <c r="CP8" s="69" t="e">
        <f t="shared" si="26"/>
        <v>#REF!</v>
      </c>
      <c r="CQ8" s="70" t="e">
        <f t="shared" si="27"/>
        <v>#REF!</v>
      </c>
      <c r="CR8" s="70" t="e">
        <f t="shared" si="28"/>
        <v>#REF!</v>
      </c>
      <c r="CS8" s="84" t="e">
        <f t="shared" si="29"/>
        <v>#REF!</v>
      </c>
      <c r="CT8" s="68" t="e">
        <f t="shared" si="30"/>
        <v>#REF!</v>
      </c>
      <c r="CU8" s="69" t="e">
        <f t="shared" si="31"/>
        <v>#REF!</v>
      </c>
      <c r="CV8" s="70" t="e">
        <f t="shared" si="32"/>
        <v>#REF!</v>
      </c>
      <c r="CW8" s="70" t="e">
        <f t="shared" si="33"/>
        <v>#REF!</v>
      </c>
      <c r="CX8" s="84" t="e">
        <f t="shared" si="34"/>
        <v>#REF!</v>
      </c>
      <c r="CY8" s="76" t="e">
        <f>VLOOKUP($AM8,Tabelle1!$B$4:$W$143,11,0)*$BO8</f>
        <v>#REF!</v>
      </c>
    </row>
    <row r="9" spans="1:103" ht="14.25" x14ac:dyDescent="0.2">
      <c r="A9" s="1">
        <v>5</v>
      </c>
      <c r="B9" s="86" t="str">
        <f t="shared" si="35"/>
        <v>5 - Jungvieh 1/2 bis 1 Jahr - Gülle</v>
      </c>
      <c r="C9" s="87" t="s">
        <v>68</v>
      </c>
      <c r="D9" s="88">
        <v>34.4</v>
      </c>
      <c r="E9" s="89"/>
      <c r="F9" s="89"/>
      <c r="G9" s="89"/>
      <c r="H9" s="90"/>
      <c r="I9" s="91">
        <v>3.4</v>
      </c>
      <c r="J9" s="64"/>
      <c r="K9" s="92"/>
      <c r="L9" s="91">
        <v>0.6</v>
      </c>
      <c r="M9" s="92">
        <v>1</v>
      </c>
      <c r="N9" s="91">
        <v>13.5</v>
      </c>
      <c r="O9" s="64"/>
      <c r="P9" s="64"/>
      <c r="Q9" s="74"/>
      <c r="R9" s="93"/>
      <c r="S9" s="85">
        <v>43.1</v>
      </c>
      <c r="T9" s="74"/>
      <c r="U9" s="74"/>
      <c r="V9" s="74"/>
      <c r="W9" s="93"/>
      <c r="X9" s="100"/>
      <c r="Y9" s="101"/>
      <c r="Z9" s="101"/>
      <c r="AA9" s="102"/>
      <c r="AB9" s="101"/>
      <c r="AC9" s="101"/>
      <c r="AD9" s="101"/>
      <c r="AE9" s="102"/>
      <c r="AF9" s="91">
        <v>29.9</v>
      </c>
      <c r="AG9" s="64"/>
      <c r="AH9" s="92"/>
      <c r="AI9" s="97" t="s">
        <v>68</v>
      </c>
      <c r="AJ9" s="104"/>
      <c r="AK9" s="381"/>
      <c r="AL9" s="105"/>
      <c r="AM9" s="65" t="e">
        <f>#REF!</f>
        <v>#REF!</v>
      </c>
      <c r="AN9" s="66" t="e">
        <f>IF(AM9=0,0,#REF!)</f>
        <v>#REF!</v>
      </c>
      <c r="AO9" s="67" t="e">
        <f>VLOOKUP($AM9,Tabelle1!$B$4:$AE$143,12,0)*$AN9</f>
        <v>#REF!</v>
      </c>
      <c r="AP9" s="68" t="e">
        <f>VLOOKUP($AM9,Tabelle1!$B$4:$W$143,3,0)*$AO9</f>
        <v>#REF!</v>
      </c>
      <c r="AQ9" s="69" t="e">
        <f>VLOOKUP($AM9,Tabelle1!$B$4:$W$143,4,0)*$AO9</f>
        <v>#REF!</v>
      </c>
      <c r="AR9" s="70" t="e">
        <f>VLOOKUP($AM9,Tabelle1!$B$4:$W$143,5,0)*$AO9</f>
        <v>#REF!</v>
      </c>
      <c r="AS9" s="70" t="e">
        <f>VLOOKUP($AM9,Tabelle1!$B$4:$W$143,6,0)*$AO9</f>
        <v>#REF!</v>
      </c>
      <c r="AT9" s="71" t="e">
        <f>VLOOKUP($AM9,Tabelle1!$B$4:$W$143,7,0)*$AO9</f>
        <v>#REF!</v>
      </c>
      <c r="AU9" s="77" t="e">
        <f t="shared" si="0"/>
        <v>#REF!</v>
      </c>
      <c r="AV9" s="73" t="e">
        <f>VLOOKUP($AM9,Tabelle1!$B$4:$W$143,8,0)*$AN9</f>
        <v>#REF!</v>
      </c>
      <c r="AW9" s="74" t="e">
        <f>VLOOKUP($AM9,Tabelle1!$B$4:$W$143,9,0)*$AN9</f>
        <v>#REF!</v>
      </c>
      <c r="AX9" s="75" t="e">
        <f>VLOOKUP($AM9,Tabelle1!$B$4:$W$143,10,0)*$AN9</f>
        <v>#REF!</v>
      </c>
      <c r="AY9" s="76" t="e">
        <f>VLOOKUP($AM9,Tabelle1!$B$4:$W$143,11,0)*$AN9</f>
        <v>#REF!</v>
      </c>
      <c r="AZ9" s="98" t="e">
        <f>VLOOKUP($AM9,Tabelle1!$B$4:$W$143,12,0)*$AN9</f>
        <v>#REF!</v>
      </c>
      <c r="BA9" s="69" t="e">
        <f>VLOOKUP($AM9,Tabelle1!$B$4:$W$143,13,0)*$AO9</f>
        <v>#REF!</v>
      </c>
      <c r="BB9" s="70" t="e">
        <f>VLOOKUP($AM9,Tabelle1!$B$4:$W$143,14,0)*$AO9</f>
        <v>#REF!</v>
      </c>
      <c r="BC9" s="70" t="e">
        <f>VLOOKUP($AM9,Tabelle1!$B$4:$W$143,15,0)*$AO9</f>
        <v>#REF!</v>
      </c>
      <c r="BD9" s="70" t="e">
        <f>VLOOKUP($AM9,Tabelle1!$B$4:$W$143,16,0)*$AO9</f>
        <v>#REF!</v>
      </c>
      <c r="BE9" s="71" t="e">
        <f>VLOOKUP($AM9,Tabelle1!$B$4:$W$143,17,0)*$AO9</f>
        <v>#REF!</v>
      </c>
      <c r="BF9" s="77" t="e">
        <f t="shared" si="1"/>
        <v>#REF!</v>
      </c>
      <c r="BG9" s="78" t="e">
        <f>VLOOKUP($AM9,Tabelle1!$B$4:$W$143,18,0)*$AO9</f>
        <v>#REF!</v>
      </c>
      <c r="BH9" s="64" t="e">
        <f>VLOOKUP($AM9,Tabelle1!$B$4:$W$143,19,0)*$AO9</f>
        <v>#REF!</v>
      </c>
      <c r="BI9" s="64" t="e">
        <f>VLOOKUP($AM9,Tabelle1!$B$4:$W$143,20,0)*$AO9</f>
        <v>#REF!</v>
      </c>
      <c r="BJ9" s="64" t="e">
        <f>VLOOKUP($AM9,Tabelle1!$B$4:$W$143,21,0)*$AO9</f>
        <v>#REF!</v>
      </c>
      <c r="BK9" s="79" t="e">
        <f>VLOOKUP($AM9,Tabelle1!$B$4:$W$143,22,0)*$AO9</f>
        <v>#REF!</v>
      </c>
      <c r="BL9" s="80" t="e">
        <f t="shared" si="2"/>
        <v>#REF!</v>
      </c>
      <c r="BM9" s="81" t="e">
        <f>#REF!</f>
        <v>#REF!</v>
      </c>
      <c r="BN9" s="82" t="e">
        <f>#REF!</f>
        <v>#REF!</v>
      </c>
      <c r="BO9" s="81" t="e">
        <f>#REF!</f>
        <v>#REF!</v>
      </c>
      <c r="BP9" s="67" t="e">
        <f>#REF!</f>
        <v>#REF!</v>
      </c>
      <c r="BQ9" s="99" t="e">
        <f t="shared" si="36"/>
        <v>#REF!</v>
      </c>
      <c r="BR9" s="99" t="e">
        <f t="shared" si="37"/>
        <v>#REF!</v>
      </c>
      <c r="BS9" s="68" t="e">
        <f t="shared" si="3"/>
        <v>#REF!</v>
      </c>
      <c r="BT9" s="69" t="e">
        <f t="shared" si="4"/>
        <v>#REF!</v>
      </c>
      <c r="BU9" s="70" t="e">
        <f t="shared" si="5"/>
        <v>#REF!</v>
      </c>
      <c r="BV9" s="70" t="e">
        <f t="shared" si="6"/>
        <v>#REF!</v>
      </c>
      <c r="BW9" s="84" t="e">
        <f t="shared" si="7"/>
        <v>#REF!</v>
      </c>
      <c r="BX9" s="77" t="e">
        <f t="shared" si="8"/>
        <v>#REF!</v>
      </c>
      <c r="BY9" s="76" t="e">
        <f t="shared" si="9"/>
        <v>#REF!</v>
      </c>
      <c r="BZ9" s="76" t="e">
        <f t="shared" si="10"/>
        <v>#REF!</v>
      </c>
      <c r="CA9" s="76" t="e">
        <f t="shared" si="11"/>
        <v>#REF!</v>
      </c>
      <c r="CB9" s="76" t="e">
        <f t="shared" si="12"/>
        <v>#REF!</v>
      </c>
      <c r="CC9" s="85" t="e">
        <f t="shared" si="13"/>
        <v>#REF!</v>
      </c>
      <c r="CD9" s="77" t="e">
        <f t="shared" si="14"/>
        <v>#REF!</v>
      </c>
      <c r="CE9" s="68" t="e">
        <f t="shared" si="15"/>
        <v>#REF!</v>
      </c>
      <c r="CF9" s="69" t="e">
        <f t="shared" si="16"/>
        <v>#REF!</v>
      </c>
      <c r="CG9" s="70" t="e">
        <f t="shared" si="17"/>
        <v>#REF!</v>
      </c>
      <c r="CH9" s="70" t="e">
        <f t="shared" si="18"/>
        <v>#REF!</v>
      </c>
      <c r="CI9" s="84" t="e">
        <f t="shared" si="19"/>
        <v>#REF!</v>
      </c>
      <c r="CJ9" s="68" t="e">
        <f t="shared" si="20"/>
        <v>#REF!</v>
      </c>
      <c r="CK9" s="69" t="e">
        <f t="shared" si="21"/>
        <v>#REF!</v>
      </c>
      <c r="CL9" s="70" t="e">
        <f t="shared" si="22"/>
        <v>#REF!</v>
      </c>
      <c r="CM9" s="70" t="e">
        <f t="shared" si="23"/>
        <v>#REF!</v>
      </c>
      <c r="CN9" s="84" t="e">
        <f t="shared" si="24"/>
        <v>#REF!</v>
      </c>
      <c r="CO9" s="68" t="e">
        <f t="shared" si="25"/>
        <v>#REF!</v>
      </c>
      <c r="CP9" s="69" t="e">
        <f t="shared" si="26"/>
        <v>#REF!</v>
      </c>
      <c r="CQ9" s="70" t="e">
        <f t="shared" si="27"/>
        <v>#REF!</v>
      </c>
      <c r="CR9" s="70" t="e">
        <f t="shared" si="28"/>
        <v>#REF!</v>
      </c>
      <c r="CS9" s="84" t="e">
        <f t="shared" si="29"/>
        <v>#REF!</v>
      </c>
      <c r="CT9" s="68" t="e">
        <f t="shared" si="30"/>
        <v>#REF!</v>
      </c>
      <c r="CU9" s="69" t="e">
        <f t="shared" si="31"/>
        <v>#REF!</v>
      </c>
      <c r="CV9" s="70" t="e">
        <f t="shared" si="32"/>
        <v>#REF!</v>
      </c>
      <c r="CW9" s="70" t="e">
        <f t="shared" si="33"/>
        <v>#REF!</v>
      </c>
      <c r="CX9" s="84" t="e">
        <f t="shared" si="34"/>
        <v>#REF!</v>
      </c>
      <c r="CY9" s="76" t="e">
        <f>VLOOKUP($AM9,Tabelle1!$B$4:$W$143,11,0)*$BO9</f>
        <v>#REF!</v>
      </c>
    </row>
    <row r="10" spans="1:103" ht="14.25" x14ac:dyDescent="0.2">
      <c r="A10" s="1">
        <v>6</v>
      </c>
      <c r="B10" s="86" t="str">
        <f t="shared" si="35"/>
        <v>6 - Jungvieh 1/2 bis 1 Jahr - Mist/Jauche</v>
      </c>
      <c r="C10" s="87" t="s">
        <v>69</v>
      </c>
      <c r="D10" s="88"/>
      <c r="E10" s="89"/>
      <c r="F10" s="89"/>
      <c r="G10" s="89">
        <v>14.2</v>
      </c>
      <c r="H10" s="90">
        <v>14.2</v>
      </c>
      <c r="I10" s="91"/>
      <c r="J10" s="64">
        <v>1.7</v>
      </c>
      <c r="K10" s="92">
        <v>1.8</v>
      </c>
      <c r="L10" s="91">
        <v>0.6</v>
      </c>
      <c r="M10" s="92">
        <v>1</v>
      </c>
      <c r="N10" s="91"/>
      <c r="O10" s="64"/>
      <c r="P10" s="64"/>
      <c r="Q10" s="74">
        <v>0.67500000000000004</v>
      </c>
      <c r="R10" s="93">
        <v>12.824999999999999</v>
      </c>
      <c r="S10" s="85"/>
      <c r="T10" s="74"/>
      <c r="U10" s="74"/>
      <c r="V10" s="74">
        <v>14.223000000000001</v>
      </c>
      <c r="W10" s="93">
        <v>28.876999999999999</v>
      </c>
      <c r="X10" s="100"/>
      <c r="Y10" s="101"/>
      <c r="Z10" s="101"/>
      <c r="AA10" s="102"/>
      <c r="AB10" s="101"/>
      <c r="AC10" s="101"/>
      <c r="AD10" s="101"/>
      <c r="AE10" s="102"/>
      <c r="AF10" s="91"/>
      <c r="AG10" s="64">
        <v>12.4</v>
      </c>
      <c r="AH10" s="92">
        <v>12.9</v>
      </c>
      <c r="AI10" s="97" t="s">
        <v>69</v>
      </c>
      <c r="AJ10" s="104"/>
      <c r="AK10" s="64"/>
      <c r="AL10" s="105"/>
      <c r="AM10" s="106" t="e">
        <f>#REF!</f>
        <v>#REF!</v>
      </c>
      <c r="AN10" s="66" t="e">
        <f>IF(AM10=0,0,#REF!)</f>
        <v>#REF!</v>
      </c>
      <c r="AO10" s="67" t="e">
        <f>VLOOKUP($AM10,Tabelle1!$B$4:$AE$143,12,0)*$AN10</f>
        <v>#REF!</v>
      </c>
      <c r="AP10" s="68" t="e">
        <f>VLOOKUP($AM10,Tabelle1!$B$4:$W$143,3,0)*$AO10</f>
        <v>#REF!</v>
      </c>
      <c r="AQ10" s="69" t="e">
        <f>VLOOKUP($AM10,Tabelle1!$B$4:$W$143,4,0)*$AO10</f>
        <v>#REF!</v>
      </c>
      <c r="AR10" s="70" t="e">
        <f>VLOOKUP($AM10,Tabelle1!$B$4:$W$143,5,0)*$AO10</f>
        <v>#REF!</v>
      </c>
      <c r="AS10" s="70" t="e">
        <f>VLOOKUP($AM10,Tabelle1!$B$4:$W$143,6,0)*$AO10</f>
        <v>#REF!</v>
      </c>
      <c r="AT10" s="71" t="e">
        <f>VLOOKUP($AM10,Tabelle1!$B$4:$W$143,7,0)*$AO10</f>
        <v>#REF!</v>
      </c>
      <c r="AU10" s="77" t="e">
        <f t="shared" si="0"/>
        <v>#REF!</v>
      </c>
      <c r="AV10" s="73" t="e">
        <f>VLOOKUP($AM10,Tabelle1!$B$4:$W$143,8,0)*$AN10</f>
        <v>#REF!</v>
      </c>
      <c r="AW10" s="74" t="e">
        <f>VLOOKUP($AM10,Tabelle1!$B$4:$W$143,9,0)*$AN10</f>
        <v>#REF!</v>
      </c>
      <c r="AX10" s="75" t="e">
        <f>VLOOKUP($AM10,Tabelle1!$B$4:$W$143,10,0)*$AN10</f>
        <v>#REF!</v>
      </c>
      <c r="AY10" s="76" t="e">
        <f>VLOOKUP($AM10,Tabelle1!$B$4:$W$143,11,0)*$AN10</f>
        <v>#REF!</v>
      </c>
      <c r="AZ10" s="98" t="e">
        <f>VLOOKUP($AM10,Tabelle1!$B$4:$W$143,12,0)*$AN10</f>
        <v>#REF!</v>
      </c>
      <c r="BA10" s="69" t="e">
        <f>VLOOKUP($AM10,Tabelle1!$B$4:$W$143,13,0)*$AO10</f>
        <v>#REF!</v>
      </c>
      <c r="BB10" s="70" t="e">
        <f>VLOOKUP($AM10,Tabelle1!$B$4:$W$143,14,0)*$AO10</f>
        <v>#REF!</v>
      </c>
      <c r="BC10" s="70" t="e">
        <f>VLOOKUP($AM10,Tabelle1!$B$4:$W$143,15,0)*$AO10</f>
        <v>#REF!</v>
      </c>
      <c r="BD10" s="70" t="e">
        <f>VLOOKUP($AM10,Tabelle1!$B$4:$W$143,16,0)*$AO10</f>
        <v>#REF!</v>
      </c>
      <c r="BE10" s="71" t="e">
        <f>VLOOKUP($AM10,Tabelle1!$B$4:$W$143,17,0)*$AO10</f>
        <v>#REF!</v>
      </c>
      <c r="BF10" s="77" t="e">
        <f t="shared" si="1"/>
        <v>#REF!</v>
      </c>
      <c r="BG10" s="78" t="e">
        <f>VLOOKUP($AM10,Tabelle1!$B$4:$W$143,18,0)*$AO10</f>
        <v>#REF!</v>
      </c>
      <c r="BH10" s="64" t="e">
        <f>VLOOKUP($AM10,Tabelle1!$B$4:$W$143,19,0)*$AO10</f>
        <v>#REF!</v>
      </c>
      <c r="BI10" s="64" t="e">
        <f>VLOOKUP($AM10,Tabelle1!$B$4:$W$143,20,0)*$AO10</f>
        <v>#REF!</v>
      </c>
      <c r="BJ10" s="64" t="e">
        <f>VLOOKUP($AM10,Tabelle1!$B$4:$W$143,21,0)*$AO10</f>
        <v>#REF!</v>
      </c>
      <c r="BK10" s="79" t="e">
        <f>VLOOKUP($AM10,Tabelle1!$B$4:$W$143,22,0)*$AO10</f>
        <v>#REF!</v>
      </c>
      <c r="BL10" s="80" t="e">
        <f t="shared" si="2"/>
        <v>#REF!</v>
      </c>
      <c r="BM10" s="81" t="e">
        <f>#REF!</f>
        <v>#REF!</v>
      </c>
      <c r="BN10" s="82" t="e">
        <f>#REF!</f>
        <v>#REF!</v>
      </c>
      <c r="BO10" s="81" t="e">
        <f>#REF!</f>
        <v>#REF!</v>
      </c>
      <c r="BP10" s="67" t="e">
        <f>#REF!</f>
        <v>#REF!</v>
      </c>
      <c r="BQ10" s="99" t="e">
        <f t="shared" si="36"/>
        <v>#REF!</v>
      </c>
      <c r="BR10" s="99" t="e">
        <f t="shared" si="37"/>
        <v>#REF!</v>
      </c>
      <c r="BS10" s="68" t="e">
        <f t="shared" si="3"/>
        <v>#REF!</v>
      </c>
      <c r="BT10" s="69" t="e">
        <f t="shared" si="4"/>
        <v>#REF!</v>
      </c>
      <c r="BU10" s="70" t="e">
        <f t="shared" si="5"/>
        <v>#REF!</v>
      </c>
      <c r="BV10" s="70" t="e">
        <f t="shared" si="6"/>
        <v>#REF!</v>
      </c>
      <c r="BW10" s="84" t="e">
        <f t="shared" si="7"/>
        <v>#REF!</v>
      </c>
      <c r="BX10" s="77" t="e">
        <f t="shared" si="8"/>
        <v>#REF!</v>
      </c>
      <c r="BY10" s="76" t="e">
        <f t="shared" si="9"/>
        <v>#REF!</v>
      </c>
      <c r="BZ10" s="76" t="e">
        <f t="shared" si="10"/>
        <v>#REF!</v>
      </c>
      <c r="CA10" s="76" t="e">
        <f t="shared" si="11"/>
        <v>#REF!</v>
      </c>
      <c r="CB10" s="76" t="e">
        <f t="shared" si="12"/>
        <v>#REF!</v>
      </c>
      <c r="CC10" s="85" t="e">
        <f t="shared" si="13"/>
        <v>#REF!</v>
      </c>
      <c r="CD10" s="77" t="e">
        <f t="shared" si="14"/>
        <v>#REF!</v>
      </c>
      <c r="CE10" s="68" t="e">
        <f t="shared" si="15"/>
        <v>#REF!</v>
      </c>
      <c r="CF10" s="69" t="e">
        <f t="shared" si="16"/>
        <v>#REF!</v>
      </c>
      <c r="CG10" s="70" t="e">
        <f t="shared" si="17"/>
        <v>#REF!</v>
      </c>
      <c r="CH10" s="70" t="e">
        <f t="shared" si="18"/>
        <v>#REF!</v>
      </c>
      <c r="CI10" s="84" t="e">
        <f t="shared" si="19"/>
        <v>#REF!</v>
      </c>
      <c r="CJ10" s="68" t="e">
        <f t="shared" si="20"/>
        <v>#REF!</v>
      </c>
      <c r="CK10" s="69" t="e">
        <f t="shared" si="21"/>
        <v>#REF!</v>
      </c>
      <c r="CL10" s="70" t="e">
        <f t="shared" si="22"/>
        <v>#REF!</v>
      </c>
      <c r="CM10" s="70" t="e">
        <f t="shared" si="23"/>
        <v>#REF!</v>
      </c>
      <c r="CN10" s="84" t="e">
        <f t="shared" si="24"/>
        <v>#REF!</v>
      </c>
      <c r="CO10" s="68" t="e">
        <f t="shared" si="25"/>
        <v>#REF!</v>
      </c>
      <c r="CP10" s="69" t="e">
        <f t="shared" si="26"/>
        <v>#REF!</v>
      </c>
      <c r="CQ10" s="70" t="e">
        <f t="shared" si="27"/>
        <v>#REF!</v>
      </c>
      <c r="CR10" s="70" t="e">
        <f t="shared" si="28"/>
        <v>#REF!</v>
      </c>
      <c r="CS10" s="84" t="e">
        <f t="shared" si="29"/>
        <v>#REF!</v>
      </c>
      <c r="CT10" s="68" t="e">
        <f t="shared" si="30"/>
        <v>#REF!</v>
      </c>
      <c r="CU10" s="69" t="e">
        <f t="shared" si="31"/>
        <v>#REF!</v>
      </c>
      <c r="CV10" s="70" t="e">
        <f t="shared" si="32"/>
        <v>#REF!</v>
      </c>
      <c r="CW10" s="70" t="e">
        <f t="shared" si="33"/>
        <v>#REF!</v>
      </c>
      <c r="CX10" s="84" t="e">
        <f t="shared" si="34"/>
        <v>#REF!</v>
      </c>
      <c r="CY10" s="76" t="e">
        <f>VLOOKUP($AM10,Tabelle1!$B$4:$W$143,11,0)*$BO10</f>
        <v>#REF!</v>
      </c>
    </row>
    <row r="11" spans="1:103" ht="14.25" x14ac:dyDescent="0.2">
      <c r="A11" s="1">
        <v>7</v>
      </c>
      <c r="B11" s="86" t="str">
        <f t="shared" si="35"/>
        <v>7 - Jungvieh 1/2 bis 1 Jahr - Tiefstallmist</v>
      </c>
      <c r="C11" s="87" t="s">
        <v>70</v>
      </c>
      <c r="D11" s="88"/>
      <c r="E11" s="89"/>
      <c r="F11" s="89"/>
      <c r="G11" s="89"/>
      <c r="H11" s="90">
        <v>28.4</v>
      </c>
      <c r="I11" s="91"/>
      <c r="J11" s="64"/>
      <c r="K11" s="92">
        <v>3.9</v>
      </c>
      <c r="L11" s="91">
        <v>0.6</v>
      </c>
      <c r="M11" s="92">
        <v>1</v>
      </c>
      <c r="N11" s="91"/>
      <c r="O11" s="64"/>
      <c r="P11" s="64"/>
      <c r="Q11" s="74"/>
      <c r="R11" s="93">
        <v>13.5</v>
      </c>
      <c r="S11" s="85"/>
      <c r="T11" s="74"/>
      <c r="U11" s="74"/>
      <c r="V11" s="74"/>
      <c r="W11" s="93">
        <v>43.1</v>
      </c>
      <c r="X11" s="100"/>
      <c r="Y11" s="101"/>
      <c r="Z11" s="101"/>
      <c r="AA11" s="102"/>
      <c r="AB11" s="101"/>
      <c r="AC11" s="101"/>
      <c r="AD11" s="101"/>
      <c r="AE11" s="102"/>
      <c r="AF11" s="91"/>
      <c r="AG11" s="64"/>
      <c r="AH11" s="92">
        <v>25.8</v>
      </c>
      <c r="AI11" s="97" t="s">
        <v>70</v>
      </c>
      <c r="AJ11" s="380"/>
      <c r="AK11" s="64"/>
      <c r="AL11" s="105"/>
      <c r="AM11" s="65" t="e">
        <f>#REF!</f>
        <v>#REF!</v>
      </c>
      <c r="AN11" s="66" t="e">
        <f>IF(AM11=0,0,#REF!)</f>
        <v>#REF!</v>
      </c>
      <c r="AO11" s="67" t="e">
        <f>VLOOKUP($AM11,Tabelle1!$B$4:$AE$143,12,0)*$AN11</f>
        <v>#REF!</v>
      </c>
      <c r="AP11" s="68" t="e">
        <f>VLOOKUP($AM11,Tabelle1!$B$4:$W$143,3,0)*$AO11</f>
        <v>#REF!</v>
      </c>
      <c r="AQ11" s="69" t="e">
        <f>VLOOKUP($AM11,Tabelle1!$B$4:$W$143,4,0)*$AO11</f>
        <v>#REF!</v>
      </c>
      <c r="AR11" s="70" t="e">
        <f>VLOOKUP($AM11,Tabelle1!$B$4:$W$143,5,0)*$AO11</f>
        <v>#REF!</v>
      </c>
      <c r="AS11" s="70" t="e">
        <f>VLOOKUP($AM11,Tabelle1!$B$4:$W$143,6,0)*$AO11</f>
        <v>#REF!</v>
      </c>
      <c r="AT11" s="71" t="e">
        <f>VLOOKUP($AM11,Tabelle1!$B$4:$W$143,7,0)*$AO11</f>
        <v>#REF!</v>
      </c>
      <c r="AU11" s="77" t="e">
        <f t="shared" si="0"/>
        <v>#REF!</v>
      </c>
      <c r="AV11" s="73" t="e">
        <f>VLOOKUP($AM11,Tabelle1!$B$4:$W$143,8,0)*$AN11</f>
        <v>#REF!</v>
      </c>
      <c r="AW11" s="74" t="e">
        <f>VLOOKUP($AM11,Tabelle1!$B$4:$W$143,9,0)*$AN11</f>
        <v>#REF!</v>
      </c>
      <c r="AX11" s="75" t="e">
        <f>VLOOKUP($AM11,Tabelle1!$B$4:$W$143,10,0)*$AN11</f>
        <v>#REF!</v>
      </c>
      <c r="AY11" s="76" t="e">
        <f>VLOOKUP($AM11,Tabelle1!$B$4:$W$143,11,0)*$AN11</f>
        <v>#REF!</v>
      </c>
      <c r="AZ11" s="98" t="e">
        <f>VLOOKUP($AM11,Tabelle1!$B$4:$W$143,12,0)*$AN11</f>
        <v>#REF!</v>
      </c>
      <c r="BA11" s="69" t="e">
        <f>VLOOKUP($AM11,Tabelle1!$B$4:$W$143,13,0)*$AO11</f>
        <v>#REF!</v>
      </c>
      <c r="BB11" s="70" t="e">
        <f>VLOOKUP($AM11,Tabelle1!$B$4:$W$143,14,0)*$AO11</f>
        <v>#REF!</v>
      </c>
      <c r="BC11" s="70" t="e">
        <f>VLOOKUP($AM11,Tabelle1!$B$4:$W$143,15,0)*$AO11</f>
        <v>#REF!</v>
      </c>
      <c r="BD11" s="70" t="e">
        <f>VLOOKUP($AM11,Tabelle1!$B$4:$W$143,16,0)*$AO11</f>
        <v>#REF!</v>
      </c>
      <c r="BE11" s="71" t="e">
        <f>VLOOKUP($AM11,Tabelle1!$B$4:$W$143,17,0)*$AO11</f>
        <v>#REF!</v>
      </c>
      <c r="BF11" s="77" t="e">
        <f t="shared" si="1"/>
        <v>#REF!</v>
      </c>
      <c r="BG11" s="78" t="e">
        <f>VLOOKUP($AM11,Tabelle1!$B$4:$W$143,18,0)*$AO11</f>
        <v>#REF!</v>
      </c>
      <c r="BH11" s="64" t="e">
        <f>VLOOKUP($AM11,Tabelle1!$B$4:$W$143,19,0)*$AO11</f>
        <v>#REF!</v>
      </c>
      <c r="BI11" s="64" t="e">
        <f>VLOOKUP($AM11,Tabelle1!$B$4:$W$143,20,0)*$AO11</f>
        <v>#REF!</v>
      </c>
      <c r="BJ11" s="64" t="e">
        <f>VLOOKUP($AM11,Tabelle1!$B$4:$W$143,21,0)*$AO11</f>
        <v>#REF!</v>
      </c>
      <c r="BK11" s="79" t="e">
        <f>VLOOKUP($AM11,Tabelle1!$B$4:$W$143,22,0)*$AO11</f>
        <v>#REF!</v>
      </c>
      <c r="BL11" s="80" t="e">
        <f t="shared" si="2"/>
        <v>#REF!</v>
      </c>
      <c r="BM11" s="81" t="e">
        <f>#REF!</f>
        <v>#REF!</v>
      </c>
      <c r="BN11" s="82" t="e">
        <f>#REF!</f>
        <v>#REF!</v>
      </c>
      <c r="BO11" s="81" t="e">
        <f>#REF!</f>
        <v>#REF!</v>
      </c>
      <c r="BP11" s="67" t="e">
        <f>#REF!</f>
        <v>#REF!</v>
      </c>
      <c r="BQ11" s="99" t="e">
        <f t="shared" si="36"/>
        <v>#REF!</v>
      </c>
      <c r="BR11" s="99" t="e">
        <f t="shared" si="37"/>
        <v>#REF!</v>
      </c>
      <c r="BS11" s="68" t="e">
        <f t="shared" si="3"/>
        <v>#REF!</v>
      </c>
      <c r="BT11" s="69" t="e">
        <f t="shared" si="4"/>
        <v>#REF!</v>
      </c>
      <c r="BU11" s="70" t="e">
        <f t="shared" si="5"/>
        <v>#REF!</v>
      </c>
      <c r="BV11" s="70" t="e">
        <f t="shared" si="6"/>
        <v>#REF!</v>
      </c>
      <c r="BW11" s="84" t="e">
        <f t="shared" si="7"/>
        <v>#REF!</v>
      </c>
      <c r="BX11" s="77" t="e">
        <f t="shared" si="8"/>
        <v>#REF!</v>
      </c>
      <c r="BY11" s="76" t="e">
        <f t="shared" si="9"/>
        <v>#REF!</v>
      </c>
      <c r="BZ11" s="76" t="e">
        <f t="shared" si="10"/>
        <v>#REF!</v>
      </c>
      <c r="CA11" s="76" t="e">
        <f t="shared" si="11"/>
        <v>#REF!</v>
      </c>
      <c r="CB11" s="76" t="e">
        <f t="shared" si="12"/>
        <v>#REF!</v>
      </c>
      <c r="CC11" s="85" t="e">
        <f t="shared" si="13"/>
        <v>#REF!</v>
      </c>
      <c r="CD11" s="77" t="e">
        <f t="shared" si="14"/>
        <v>#REF!</v>
      </c>
      <c r="CE11" s="68" t="e">
        <f t="shared" si="15"/>
        <v>#REF!</v>
      </c>
      <c r="CF11" s="69" t="e">
        <f t="shared" si="16"/>
        <v>#REF!</v>
      </c>
      <c r="CG11" s="70" t="e">
        <f t="shared" si="17"/>
        <v>#REF!</v>
      </c>
      <c r="CH11" s="70" t="e">
        <f t="shared" si="18"/>
        <v>#REF!</v>
      </c>
      <c r="CI11" s="84" t="e">
        <f t="shared" si="19"/>
        <v>#REF!</v>
      </c>
      <c r="CJ11" s="68" t="e">
        <f t="shared" si="20"/>
        <v>#REF!</v>
      </c>
      <c r="CK11" s="69" t="e">
        <f t="shared" si="21"/>
        <v>#REF!</v>
      </c>
      <c r="CL11" s="70" t="e">
        <f t="shared" si="22"/>
        <v>#REF!</v>
      </c>
      <c r="CM11" s="70" t="e">
        <f t="shared" si="23"/>
        <v>#REF!</v>
      </c>
      <c r="CN11" s="84" t="e">
        <f t="shared" si="24"/>
        <v>#REF!</v>
      </c>
      <c r="CO11" s="68" t="e">
        <f t="shared" si="25"/>
        <v>#REF!</v>
      </c>
      <c r="CP11" s="69" t="e">
        <f t="shared" si="26"/>
        <v>#REF!</v>
      </c>
      <c r="CQ11" s="70" t="e">
        <f t="shared" si="27"/>
        <v>#REF!</v>
      </c>
      <c r="CR11" s="70" t="e">
        <f t="shared" si="28"/>
        <v>#REF!</v>
      </c>
      <c r="CS11" s="84" t="e">
        <f t="shared" si="29"/>
        <v>#REF!</v>
      </c>
      <c r="CT11" s="68" t="e">
        <f t="shared" si="30"/>
        <v>#REF!</v>
      </c>
      <c r="CU11" s="69" t="e">
        <f t="shared" si="31"/>
        <v>#REF!</v>
      </c>
      <c r="CV11" s="70" t="e">
        <f t="shared" si="32"/>
        <v>#REF!</v>
      </c>
      <c r="CW11" s="70" t="e">
        <f t="shared" si="33"/>
        <v>#REF!</v>
      </c>
      <c r="CX11" s="84" t="e">
        <f t="shared" si="34"/>
        <v>#REF!</v>
      </c>
      <c r="CY11" s="76" t="e">
        <f>VLOOKUP($AM11,Tabelle1!$B$4:$W$143,11,0)*$BO11</f>
        <v>#REF!</v>
      </c>
    </row>
    <row r="12" spans="1:103" ht="14.25" x14ac:dyDescent="0.2">
      <c r="A12" s="1">
        <v>8</v>
      </c>
      <c r="B12" s="86" t="str">
        <f t="shared" si="35"/>
        <v>8 - Jungvieh 1 bis 2 Jahr - Gülle</v>
      </c>
      <c r="C12" s="87" t="s">
        <v>71</v>
      </c>
      <c r="D12" s="88">
        <v>45.6</v>
      </c>
      <c r="E12" s="89"/>
      <c r="F12" s="89"/>
      <c r="G12" s="89"/>
      <c r="H12" s="90"/>
      <c r="I12" s="91">
        <v>5.8</v>
      </c>
      <c r="J12" s="64"/>
      <c r="K12" s="92"/>
      <c r="L12" s="91">
        <v>0.6</v>
      </c>
      <c r="M12" s="92">
        <v>1</v>
      </c>
      <c r="N12" s="91">
        <v>19.600000000000001</v>
      </c>
      <c r="O12" s="64"/>
      <c r="P12" s="64"/>
      <c r="Q12" s="74"/>
      <c r="R12" s="93"/>
      <c r="S12" s="85">
        <v>74.8</v>
      </c>
      <c r="T12" s="74"/>
      <c r="U12" s="74"/>
      <c r="V12" s="74"/>
      <c r="W12" s="93"/>
      <c r="X12" s="100"/>
      <c r="Y12" s="101"/>
      <c r="Z12" s="101"/>
      <c r="AA12" s="102"/>
      <c r="AB12" s="101"/>
      <c r="AC12" s="101"/>
      <c r="AD12" s="101"/>
      <c r="AE12" s="102"/>
      <c r="AF12" s="91">
        <v>39.700000000000003</v>
      </c>
      <c r="AG12" s="64"/>
      <c r="AH12" s="92"/>
      <c r="AI12" s="97" t="s">
        <v>71</v>
      </c>
      <c r="AJ12" s="380"/>
      <c r="AK12" s="64"/>
      <c r="AL12" s="105"/>
      <c r="AM12" s="65" t="e">
        <f>#REF!</f>
        <v>#REF!</v>
      </c>
      <c r="AN12" s="66" t="e">
        <f>IF(AM12=0,0,#REF!)</f>
        <v>#REF!</v>
      </c>
      <c r="AO12" s="67" t="e">
        <f>VLOOKUP($AM12,Tabelle1!$B$4:$AE$143,12,0)*$AN12</f>
        <v>#REF!</v>
      </c>
      <c r="AP12" s="68" t="e">
        <f>VLOOKUP($AM12,Tabelle1!$B$4:$W$143,3,0)*$AO12</f>
        <v>#REF!</v>
      </c>
      <c r="AQ12" s="69" t="e">
        <f>VLOOKUP($AM12,Tabelle1!$B$4:$W$143,4,0)*$AO12</f>
        <v>#REF!</v>
      </c>
      <c r="AR12" s="70" t="e">
        <f>VLOOKUP($AM12,Tabelle1!$B$4:$W$143,5,0)*$AO12</f>
        <v>#REF!</v>
      </c>
      <c r="AS12" s="70" t="e">
        <f>VLOOKUP($AM12,Tabelle1!$B$4:$W$143,6,0)*$AO12</f>
        <v>#REF!</v>
      </c>
      <c r="AT12" s="71" t="e">
        <f>VLOOKUP($AM12,Tabelle1!$B$4:$W$143,7,0)*$AO12</f>
        <v>#REF!</v>
      </c>
      <c r="AU12" s="77" t="e">
        <f t="shared" si="0"/>
        <v>#REF!</v>
      </c>
      <c r="AV12" s="73" t="e">
        <f>VLOOKUP($AM12,Tabelle1!$B$4:$W$143,8,0)*$AN12</f>
        <v>#REF!</v>
      </c>
      <c r="AW12" s="74" t="e">
        <f>VLOOKUP($AM12,Tabelle1!$B$4:$W$143,9,0)*$AN12</f>
        <v>#REF!</v>
      </c>
      <c r="AX12" s="75" t="e">
        <f>VLOOKUP($AM12,Tabelle1!$B$4:$W$143,10,0)*$AN12</f>
        <v>#REF!</v>
      </c>
      <c r="AY12" s="76" t="e">
        <f>VLOOKUP($AM12,Tabelle1!$B$4:$W$143,11,0)*$AN12</f>
        <v>#REF!</v>
      </c>
      <c r="AZ12" s="98" t="e">
        <f>VLOOKUP($AM12,Tabelle1!$B$4:$W$143,12,0)*$AN12</f>
        <v>#REF!</v>
      </c>
      <c r="BA12" s="69" t="e">
        <f>VLOOKUP($AM12,Tabelle1!$B$4:$W$143,13,0)*$AO12</f>
        <v>#REF!</v>
      </c>
      <c r="BB12" s="70" t="e">
        <f>VLOOKUP($AM12,Tabelle1!$B$4:$W$143,14,0)*$AO12</f>
        <v>#REF!</v>
      </c>
      <c r="BC12" s="70" t="e">
        <f>VLOOKUP($AM12,Tabelle1!$B$4:$W$143,15,0)*$AO12</f>
        <v>#REF!</v>
      </c>
      <c r="BD12" s="70" t="e">
        <f>VLOOKUP($AM12,Tabelle1!$B$4:$W$143,16,0)*$AO12</f>
        <v>#REF!</v>
      </c>
      <c r="BE12" s="71" t="e">
        <f>VLOOKUP($AM12,Tabelle1!$B$4:$W$143,17,0)*$AO12</f>
        <v>#REF!</v>
      </c>
      <c r="BF12" s="77" t="e">
        <f t="shared" si="1"/>
        <v>#REF!</v>
      </c>
      <c r="BG12" s="78" t="e">
        <f>VLOOKUP($AM12,Tabelle1!$B$4:$W$143,18,0)*$AO12</f>
        <v>#REF!</v>
      </c>
      <c r="BH12" s="64" t="e">
        <f>VLOOKUP($AM12,Tabelle1!$B$4:$W$143,19,0)*$AO12</f>
        <v>#REF!</v>
      </c>
      <c r="BI12" s="64" t="e">
        <f>VLOOKUP($AM12,Tabelle1!$B$4:$W$143,20,0)*$AO12</f>
        <v>#REF!</v>
      </c>
      <c r="BJ12" s="64" t="e">
        <f>VLOOKUP($AM12,Tabelle1!$B$4:$W$143,21,0)*$AO12</f>
        <v>#REF!</v>
      </c>
      <c r="BK12" s="79" t="e">
        <f>VLOOKUP($AM12,Tabelle1!$B$4:$W$143,22,0)*$AO12</f>
        <v>#REF!</v>
      </c>
      <c r="BL12" s="80" t="e">
        <f t="shared" si="2"/>
        <v>#REF!</v>
      </c>
      <c r="BM12" s="81" t="e">
        <f>#REF!</f>
        <v>#REF!</v>
      </c>
      <c r="BN12" s="82" t="e">
        <f>#REF!</f>
        <v>#REF!</v>
      </c>
      <c r="BO12" s="81" t="e">
        <f>#REF!</f>
        <v>#REF!</v>
      </c>
      <c r="BP12" s="67" t="e">
        <f>#REF!</f>
        <v>#REF!</v>
      </c>
      <c r="BQ12" s="99" t="e">
        <f t="shared" si="36"/>
        <v>#REF!</v>
      </c>
      <c r="BR12" s="99" t="e">
        <f t="shared" si="37"/>
        <v>#REF!</v>
      </c>
      <c r="BS12" s="68" t="e">
        <f t="shared" si="3"/>
        <v>#REF!</v>
      </c>
      <c r="BT12" s="69" t="e">
        <f t="shared" si="4"/>
        <v>#REF!</v>
      </c>
      <c r="BU12" s="70" t="e">
        <f t="shared" si="5"/>
        <v>#REF!</v>
      </c>
      <c r="BV12" s="70" t="e">
        <f t="shared" si="6"/>
        <v>#REF!</v>
      </c>
      <c r="BW12" s="84" t="e">
        <f t="shared" si="7"/>
        <v>#REF!</v>
      </c>
      <c r="BX12" s="77" t="e">
        <f t="shared" si="8"/>
        <v>#REF!</v>
      </c>
      <c r="BY12" s="76" t="e">
        <f t="shared" si="9"/>
        <v>#REF!</v>
      </c>
      <c r="BZ12" s="76" t="e">
        <f t="shared" si="10"/>
        <v>#REF!</v>
      </c>
      <c r="CA12" s="76" t="e">
        <f t="shared" si="11"/>
        <v>#REF!</v>
      </c>
      <c r="CB12" s="76" t="e">
        <f t="shared" si="12"/>
        <v>#REF!</v>
      </c>
      <c r="CC12" s="85" t="e">
        <f t="shared" si="13"/>
        <v>#REF!</v>
      </c>
      <c r="CD12" s="77" t="e">
        <f t="shared" si="14"/>
        <v>#REF!</v>
      </c>
      <c r="CE12" s="68" t="e">
        <f t="shared" si="15"/>
        <v>#REF!</v>
      </c>
      <c r="CF12" s="69" t="e">
        <f t="shared" si="16"/>
        <v>#REF!</v>
      </c>
      <c r="CG12" s="70" t="e">
        <f t="shared" si="17"/>
        <v>#REF!</v>
      </c>
      <c r="CH12" s="70" t="e">
        <f t="shared" si="18"/>
        <v>#REF!</v>
      </c>
      <c r="CI12" s="84" t="e">
        <f t="shared" si="19"/>
        <v>#REF!</v>
      </c>
      <c r="CJ12" s="68" t="e">
        <f t="shared" si="20"/>
        <v>#REF!</v>
      </c>
      <c r="CK12" s="69" t="e">
        <f t="shared" si="21"/>
        <v>#REF!</v>
      </c>
      <c r="CL12" s="70" t="e">
        <f t="shared" si="22"/>
        <v>#REF!</v>
      </c>
      <c r="CM12" s="70" t="e">
        <f t="shared" si="23"/>
        <v>#REF!</v>
      </c>
      <c r="CN12" s="84" t="e">
        <f t="shared" si="24"/>
        <v>#REF!</v>
      </c>
      <c r="CO12" s="68" t="e">
        <f t="shared" si="25"/>
        <v>#REF!</v>
      </c>
      <c r="CP12" s="69" t="e">
        <f t="shared" si="26"/>
        <v>#REF!</v>
      </c>
      <c r="CQ12" s="70" t="e">
        <f t="shared" si="27"/>
        <v>#REF!</v>
      </c>
      <c r="CR12" s="70" t="e">
        <f t="shared" si="28"/>
        <v>#REF!</v>
      </c>
      <c r="CS12" s="84" t="e">
        <f t="shared" si="29"/>
        <v>#REF!</v>
      </c>
      <c r="CT12" s="68" t="e">
        <f t="shared" si="30"/>
        <v>#REF!</v>
      </c>
      <c r="CU12" s="69" t="e">
        <f t="shared" si="31"/>
        <v>#REF!</v>
      </c>
      <c r="CV12" s="70" t="e">
        <f t="shared" si="32"/>
        <v>#REF!</v>
      </c>
      <c r="CW12" s="70" t="e">
        <f t="shared" si="33"/>
        <v>#REF!</v>
      </c>
      <c r="CX12" s="84" t="e">
        <f t="shared" si="34"/>
        <v>#REF!</v>
      </c>
      <c r="CY12" s="76" t="e">
        <f>VLOOKUP($AM12,Tabelle1!$B$4:$W$143,11,0)*$BO12</f>
        <v>#REF!</v>
      </c>
    </row>
    <row r="13" spans="1:103" ht="14.25" customHeight="1" x14ac:dyDescent="0.2">
      <c r="A13" s="1">
        <v>9</v>
      </c>
      <c r="B13" s="86" t="str">
        <f t="shared" si="35"/>
        <v>9 - Jungvieh 1 bis 2 Jahr - Mist/Jauche</v>
      </c>
      <c r="C13" s="87" t="s">
        <v>72</v>
      </c>
      <c r="D13" s="88"/>
      <c r="E13" s="89"/>
      <c r="F13" s="89"/>
      <c r="G13" s="89">
        <v>18.7</v>
      </c>
      <c r="H13" s="90">
        <v>18.8</v>
      </c>
      <c r="I13" s="91"/>
      <c r="J13" s="64">
        <v>2.9</v>
      </c>
      <c r="K13" s="93">
        <v>3</v>
      </c>
      <c r="L13" s="91">
        <v>0.6</v>
      </c>
      <c r="M13" s="92">
        <v>1</v>
      </c>
      <c r="N13" s="91"/>
      <c r="O13" s="64"/>
      <c r="P13" s="64"/>
      <c r="Q13" s="74">
        <v>0.98</v>
      </c>
      <c r="R13" s="93">
        <v>18.62</v>
      </c>
      <c r="S13" s="85"/>
      <c r="T13" s="74"/>
      <c r="U13" s="74"/>
      <c r="V13" s="74">
        <v>24.684000000000001</v>
      </c>
      <c r="W13" s="93">
        <v>50.116</v>
      </c>
      <c r="X13" s="100"/>
      <c r="Y13" s="101"/>
      <c r="Z13" s="101"/>
      <c r="AA13" s="102"/>
      <c r="AB13" s="101"/>
      <c r="AC13" s="101"/>
      <c r="AD13" s="101"/>
      <c r="AE13" s="102"/>
      <c r="AF13" s="91"/>
      <c r="AG13" s="64">
        <v>16.3</v>
      </c>
      <c r="AH13" s="92">
        <v>17.100000000000001</v>
      </c>
      <c r="AI13" s="97" t="s">
        <v>72</v>
      </c>
      <c r="AJ13" s="104"/>
      <c r="AK13" s="382"/>
      <c r="AM13" s="65" t="e">
        <f>#REF!</f>
        <v>#REF!</v>
      </c>
      <c r="AN13" s="66" t="e">
        <f>IF(AM13=0,0,#REF!)</f>
        <v>#REF!</v>
      </c>
      <c r="AO13" s="67" t="e">
        <f>VLOOKUP($AM13,Tabelle1!$B$4:$AE$143,12,0)*$AN13</f>
        <v>#REF!</v>
      </c>
      <c r="AP13" s="68" t="e">
        <f>VLOOKUP($AM13,Tabelle1!$B$4:$W$143,3,0)*$AO13</f>
        <v>#REF!</v>
      </c>
      <c r="AQ13" s="69" t="e">
        <f>VLOOKUP($AM13,Tabelle1!$B$4:$W$143,4,0)*$AO13</f>
        <v>#REF!</v>
      </c>
      <c r="AR13" s="70" t="e">
        <f>VLOOKUP($AM13,Tabelle1!$B$4:$W$143,5,0)*$AO13</f>
        <v>#REF!</v>
      </c>
      <c r="AS13" s="70" t="e">
        <f>VLOOKUP($AM13,Tabelle1!$B$4:$W$143,6,0)*$AO13</f>
        <v>#REF!</v>
      </c>
      <c r="AT13" s="71" t="e">
        <f>VLOOKUP($AM13,Tabelle1!$B$4:$W$143,7,0)*$AO13</f>
        <v>#REF!</v>
      </c>
      <c r="AU13" s="77" t="e">
        <f t="shared" si="0"/>
        <v>#REF!</v>
      </c>
      <c r="AV13" s="73" t="e">
        <f>VLOOKUP($AM13,Tabelle1!$B$4:$W$143,8,0)*$AN13</f>
        <v>#REF!</v>
      </c>
      <c r="AW13" s="74" t="e">
        <f>VLOOKUP($AM13,Tabelle1!$B$4:$W$143,9,0)*$AN13</f>
        <v>#REF!</v>
      </c>
      <c r="AX13" s="75" t="e">
        <f>VLOOKUP($AM13,Tabelle1!$B$4:$W$143,10,0)*$AN13</f>
        <v>#REF!</v>
      </c>
      <c r="AY13" s="76" t="e">
        <f>VLOOKUP($AM13,Tabelle1!$B$4:$W$143,11,0)*$AN13</f>
        <v>#REF!</v>
      </c>
      <c r="AZ13" s="98" t="e">
        <f>VLOOKUP($AM13,Tabelle1!$B$4:$W$143,12,0)*$AN13</f>
        <v>#REF!</v>
      </c>
      <c r="BA13" s="69" t="e">
        <f>VLOOKUP($AM13,Tabelle1!$B$4:$W$143,13,0)*$AO13</f>
        <v>#REF!</v>
      </c>
      <c r="BB13" s="70" t="e">
        <f>VLOOKUP($AM13,Tabelle1!$B$4:$W$143,14,0)*$AO13</f>
        <v>#REF!</v>
      </c>
      <c r="BC13" s="70" t="e">
        <f>VLOOKUP($AM13,Tabelle1!$B$4:$W$143,15,0)*$AO13</f>
        <v>#REF!</v>
      </c>
      <c r="BD13" s="70" t="e">
        <f>VLOOKUP($AM13,Tabelle1!$B$4:$W$143,16,0)*$AO13</f>
        <v>#REF!</v>
      </c>
      <c r="BE13" s="71" t="e">
        <f>VLOOKUP($AM13,Tabelle1!$B$4:$W$143,17,0)*$AO13</f>
        <v>#REF!</v>
      </c>
      <c r="BF13" s="77" t="e">
        <f t="shared" si="1"/>
        <v>#REF!</v>
      </c>
      <c r="BG13" s="78" t="e">
        <f>VLOOKUP($AM13,Tabelle1!$B$4:$W$143,18,0)*$AO13</f>
        <v>#REF!</v>
      </c>
      <c r="BH13" s="64" t="e">
        <f>VLOOKUP($AM13,Tabelle1!$B$4:$W$143,19,0)*$AO13</f>
        <v>#REF!</v>
      </c>
      <c r="BI13" s="64" t="e">
        <f>VLOOKUP($AM13,Tabelle1!$B$4:$W$143,20,0)*$AO13</f>
        <v>#REF!</v>
      </c>
      <c r="BJ13" s="64" t="e">
        <f>VLOOKUP($AM13,Tabelle1!$B$4:$W$143,21,0)*$AO13</f>
        <v>#REF!</v>
      </c>
      <c r="BK13" s="79" t="e">
        <f>VLOOKUP($AM13,Tabelle1!$B$4:$W$143,22,0)*$AO13</f>
        <v>#REF!</v>
      </c>
      <c r="BL13" s="80" t="e">
        <f t="shared" si="2"/>
        <v>#REF!</v>
      </c>
      <c r="BM13" s="81" t="e">
        <f>#REF!</f>
        <v>#REF!</v>
      </c>
      <c r="BN13" s="82" t="e">
        <f>#REF!</f>
        <v>#REF!</v>
      </c>
      <c r="BO13" s="81" t="e">
        <f>#REF!</f>
        <v>#REF!</v>
      </c>
      <c r="BP13" s="67" t="e">
        <f>#REF!</f>
        <v>#REF!</v>
      </c>
      <c r="BQ13" s="99" t="e">
        <f t="shared" si="36"/>
        <v>#REF!</v>
      </c>
      <c r="BR13" s="99" t="e">
        <f t="shared" si="37"/>
        <v>#REF!</v>
      </c>
      <c r="BS13" s="68" t="e">
        <f t="shared" si="3"/>
        <v>#REF!</v>
      </c>
      <c r="BT13" s="69" t="e">
        <f t="shared" si="4"/>
        <v>#REF!</v>
      </c>
      <c r="BU13" s="70" t="e">
        <f t="shared" si="5"/>
        <v>#REF!</v>
      </c>
      <c r="BV13" s="70" t="e">
        <f t="shared" si="6"/>
        <v>#REF!</v>
      </c>
      <c r="BW13" s="84" t="e">
        <f t="shared" si="7"/>
        <v>#REF!</v>
      </c>
      <c r="BX13" s="77" t="e">
        <f t="shared" si="8"/>
        <v>#REF!</v>
      </c>
      <c r="BY13" s="76" t="e">
        <f t="shared" si="9"/>
        <v>#REF!</v>
      </c>
      <c r="BZ13" s="76" t="e">
        <f t="shared" si="10"/>
        <v>#REF!</v>
      </c>
      <c r="CA13" s="76" t="e">
        <f t="shared" si="11"/>
        <v>#REF!</v>
      </c>
      <c r="CB13" s="76" t="e">
        <f t="shared" si="12"/>
        <v>#REF!</v>
      </c>
      <c r="CC13" s="85" t="e">
        <f t="shared" si="13"/>
        <v>#REF!</v>
      </c>
      <c r="CD13" s="77" t="e">
        <f t="shared" si="14"/>
        <v>#REF!</v>
      </c>
      <c r="CE13" s="68" t="e">
        <f t="shared" si="15"/>
        <v>#REF!</v>
      </c>
      <c r="CF13" s="69" t="e">
        <f t="shared" si="16"/>
        <v>#REF!</v>
      </c>
      <c r="CG13" s="70" t="e">
        <f t="shared" si="17"/>
        <v>#REF!</v>
      </c>
      <c r="CH13" s="70" t="e">
        <f t="shared" si="18"/>
        <v>#REF!</v>
      </c>
      <c r="CI13" s="84" t="e">
        <f t="shared" si="19"/>
        <v>#REF!</v>
      </c>
      <c r="CJ13" s="68" t="e">
        <f t="shared" si="20"/>
        <v>#REF!</v>
      </c>
      <c r="CK13" s="69" t="e">
        <f t="shared" si="21"/>
        <v>#REF!</v>
      </c>
      <c r="CL13" s="70" t="e">
        <f t="shared" si="22"/>
        <v>#REF!</v>
      </c>
      <c r="CM13" s="70" t="e">
        <f t="shared" si="23"/>
        <v>#REF!</v>
      </c>
      <c r="CN13" s="84" t="e">
        <f t="shared" si="24"/>
        <v>#REF!</v>
      </c>
      <c r="CO13" s="68" t="e">
        <f t="shared" si="25"/>
        <v>#REF!</v>
      </c>
      <c r="CP13" s="69" t="e">
        <f t="shared" si="26"/>
        <v>#REF!</v>
      </c>
      <c r="CQ13" s="70" t="e">
        <f t="shared" si="27"/>
        <v>#REF!</v>
      </c>
      <c r="CR13" s="70" t="e">
        <f t="shared" si="28"/>
        <v>#REF!</v>
      </c>
      <c r="CS13" s="84" t="e">
        <f t="shared" si="29"/>
        <v>#REF!</v>
      </c>
      <c r="CT13" s="68" t="e">
        <f t="shared" si="30"/>
        <v>#REF!</v>
      </c>
      <c r="CU13" s="69" t="e">
        <f t="shared" si="31"/>
        <v>#REF!</v>
      </c>
      <c r="CV13" s="70" t="e">
        <f t="shared" si="32"/>
        <v>#REF!</v>
      </c>
      <c r="CW13" s="70" t="e">
        <f t="shared" si="33"/>
        <v>#REF!</v>
      </c>
      <c r="CX13" s="84" t="e">
        <f t="shared" si="34"/>
        <v>#REF!</v>
      </c>
      <c r="CY13" s="76" t="e">
        <f>VLOOKUP($AM13,Tabelle1!$B$4:$W$143,11,0)*$BO13</f>
        <v>#REF!</v>
      </c>
    </row>
    <row r="14" spans="1:103" ht="14.25" x14ac:dyDescent="0.2">
      <c r="A14" s="1">
        <v>10</v>
      </c>
      <c r="B14" s="86" t="str">
        <f t="shared" si="35"/>
        <v>10 - Jungvieh 1 bis 2 Jahr - Tiefstallmist</v>
      </c>
      <c r="C14" s="87" t="s">
        <v>73</v>
      </c>
      <c r="D14" s="88"/>
      <c r="E14" s="89"/>
      <c r="F14" s="89"/>
      <c r="G14" s="89"/>
      <c r="H14" s="90">
        <v>37.5</v>
      </c>
      <c r="I14" s="91"/>
      <c r="J14" s="64"/>
      <c r="K14" s="92">
        <v>6.2</v>
      </c>
      <c r="L14" s="91">
        <v>0.6</v>
      </c>
      <c r="M14" s="92">
        <v>1</v>
      </c>
      <c r="N14" s="91"/>
      <c r="O14" s="64"/>
      <c r="P14" s="64"/>
      <c r="Q14" s="74"/>
      <c r="R14" s="93">
        <v>19.600000000000001</v>
      </c>
      <c r="S14" s="85"/>
      <c r="T14" s="74"/>
      <c r="U14" s="74"/>
      <c r="V14" s="74"/>
      <c r="W14" s="93">
        <v>74.8</v>
      </c>
      <c r="X14" s="100"/>
      <c r="Y14" s="101"/>
      <c r="Z14" s="101"/>
      <c r="AA14" s="102"/>
      <c r="AB14" s="101"/>
      <c r="AC14" s="101"/>
      <c r="AD14" s="101"/>
      <c r="AE14" s="102"/>
      <c r="AF14" s="91"/>
      <c r="AG14" s="64"/>
      <c r="AH14" s="92">
        <v>34.1</v>
      </c>
      <c r="AI14" s="97" t="s">
        <v>73</v>
      </c>
      <c r="AJ14" s="104"/>
      <c r="AK14" s="324"/>
      <c r="AM14" s="65" t="e">
        <f>#REF!</f>
        <v>#REF!</v>
      </c>
      <c r="AN14" s="66" t="e">
        <f>IF(AM14=0,0,#REF!)</f>
        <v>#REF!</v>
      </c>
      <c r="AO14" s="67" t="e">
        <f>VLOOKUP($AM14,Tabelle1!$B$4:$AE$143,12,0)*$AN14</f>
        <v>#REF!</v>
      </c>
      <c r="AP14" s="68" t="e">
        <f>VLOOKUP($AM14,Tabelle1!$B$4:$W$143,3,0)*$AO14</f>
        <v>#REF!</v>
      </c>
      <c r="AQ14" s="69" t="e">
        <f>VLOOKUP($AM14,Tabelle1!$B$4:$W$143,4,0)*$AO14</f>
        <v>#REF!</v>
      </c>
      <c r="AR14" s="70" t="e">
        <f>VLOOKUP($AM14,Tabelle1!$B$4:$W$143,5,0)*$AO14</f>
        <v>#REF!</v>
      </c>
      <c r="AS14" s="70" t="e">
        <f>VLOOKUP($AM14,Tabelle1!$B$4:$W$143,6,0)*$AO14</f>
        <v>#REF!</v>
      </c>
      <c r="AT14" s="71" t="e">
        <f>VLOOKUP($AM14,Tabelle1!$B$4:$W$143,7,0)*$AO14</f>
        <v>#REF!</v>
      </c>
      <c r="AU14" s="77" t="e">
        <f t="shared" si="0"/>
        <v>#REF!</v>
      </c>
      <c r="AV14" s="73" t="e">
        <f>VLOOKUP($AM14,Tabelle1!$B$4:$W$143,8,0)*$AN14</f>
        <v>#REF!</v>
      </c>
      <c r="AW14" s="74" t="e">
        <f>VLOOKUP($AM14,Tabelle1!$B$4:$W$143,9,0)*$AN14</f>
        <v>#REF!</v>
      </c>
      <c r="AX14" s="75" t="e">
        <f>VLOOKUP($AM14,Tabelle1!$B$4:$W$143,10,0)*$AN14</f>
        <v>#REF!</v>
      </c>
      <c r="AY14" s="76" t="e">
        <f>VLOOKUP($AM14,Tabelle1!$B$4:$W$143,11,0)*$AN14</f>
        <v>#REF!</v>
      </c>
      <c r="AZ14" s="98" t="e">
        <f>VLOOKUP($AM14,Tabelle1!$B$4:$W$143,12,0)*$AN14</f>
        <v>#REF!</v>
      </c>
      <c r="BA14" s="69" t="e">
        <f>VLOOKUP($AM14,Tabelle1!$B$4:$W$143,13,0)*$AO14</f>
        <v>#REF!</v>
      </c>
      <c r="BB14" s="70" t="e">
        <f>VLOOKUP($AM14,Tabelle1!$B$4:$W$143,14,0)*$AO14</f>
        <v>#REF!</v>
      </c>
      <c r="BC14" s="70" t="e">
        <f>VLOOKUP($AM14,Tabelle1!$B$4:$W$143,15,0)*$AO14</f>
        <v>#REF!</v>
      </c>
      <c r="BD14" s="70" t="e">
        <f>VLOOKUP($AM14,Tabelle1!$B$4:$W$143,16,0)*$AO14</f>
        <v>#REF!</v>
      </c>
      <c r="BE14" s="71" t="e">
        <f>VLOOKUP($AM14,Tabelle1!$B$4:$W$143,17,0)*$AO14</f>
        <v>#REF!</v>
      </c>
      <c r="BF14" s="77" t="e">
        <f t="shared" si="1"/>
        <v>#REF!</v>
      </c>
      <c r="BG14" s="78" t="e">
        <f>VLOOKUP($AM14,Tabelle1!$B$4:$W$143,18,0)*$AO14</f>
        <v>#REF!</v>
      </c>
      <c r="BH14" s="64" t="e">
        <f>VLOOKUP($AM14,Tabelle1!$B$4:$W$143,19,0)*$AO14</f>
        <v>#REF!</v>
      </c>
      <c r="BI14" s="64" t="e">
        <f>VLOOKUP($AM14,Tabelle1!$B$4:$W$143,20,0)*$AO14</f>
        <v>#REF!</v>
      </c>
      <c r="BJ14" s="64" t="e">
        <f>VLOOKUP($AM14,Tabelle1!$B$4:$W$143,21,0)*$AO14</f>
        <v>#REF!</v>
      </c>
      <c r="BK14" s="79" t="e">
        <f>VLOOKUP($AM14,Tabelle1!$B$4:$W$143,22,0)*$AO14</f>
        <v>#REF!</v>
      </c>
      <c r="BL14" s="80" t="e">
        <f t="shared" si="2"/>
        <v>#REF!</v>
      </c>
      <c r="BM14" s="81" t="e">
        <f>#REF!</f>
        <v>#REF!</v>
      </c>
      <c r="BN14" s="82" t="e">
        <f>#REF!</f>
        <v>#REF!</v>
      </c>
      <c r="BO14" s="81" t="e">
        <f>#REF!</f>
        <v>#REF!</v>
      </c>
      <c r="BP14" s="67" t="e">
        <f>#REF!</f>
        <v>#REF!</v>
      </c>
      <c r="BQ14" s="99" t="e">
        <f t="shared" si="36"/>
        <v>#REF!</v>
      </c>
      <c r="BR14" s="99" t="e">
        <f t="shared" si="37"/>
        <v>#REF!</v>
      </c>
      <c r="BS14" s="68" t="e">
        <f t="shared" si="3"/>
        <v>#REF!</v>
      </c>
      <c r="BT14" s="69" t="e">
        <f t="shared" si="4"/>
        <v>#REF!</v>
      </c>
      <c r="BU14" s="70" t="e">
        <f t="shared" si="5"/>
        <v>#REF!</v>
      </c>
      <c r="BV14" s="70" t="e">
        <f t="shared" si="6"/>
        <v>#REF!</v>
      </c>
      <c r="BW14" s="84" t="e">
        <f t="shared" si="7"/>
        <v>#REF!</v>
      </c>
      <c r="BX14" s="77" t="e">
        <f t="shared" si="8"/>
        <v>#REF!</v>
      </c>
      <c r="BY14" s="76" t="e">
        <f t="shared" si="9"/>
        <v>#REF!</v>
      </c>
      <c r="BZ14" s="76" t="e">
        <f t="shared" si="10"/>
        <v>#REF!</v>
      </c>
      <c r="CA14" s="76" t="e">
        <f t="shared" si="11"/>
        <v>#REF!</v>
      </c>
      <c r="CB14" s="76" t="e">
        <f t="shared" si="12"/>
        <v>#REF!</v>
      </c>
      <c r="CC14" s="85" t="e">
        <f t="shared" si="13"/>
        <v>#REF!</v>
      </c>
      <c r="CD14" s="77" t="e">
        <f t="shared" si="14"/>
        <v>#REF!</v>
      </c>
      <c r="CE14" s="68" t="e">
        <f t="shared" si="15"/>
        <v>#REF!</v>
      </c>
      <c r="CF14" s="69" t="e">
        <f t="shared" si="16"/>
        <v>#REF!</v>
      </c>
      <c r="CG14" s="70" t="e">
        <f t="shared" si="17"/>
        <v>#REF!</v>
      </c>
      <c r="CH14" s="70" t="e">
        <f t="shared" si="18"/>
        <v>#REF!</v>
      </c>
      <c r="CI14" s="84" t="e">
        <f t="shared" si="19"/>
        <v>#REF!</v>
      </c>
      <c r="CJ14" s="68" t="e">
        <f t="shared" si="20"/>
        <v>#REF!</v>
      </c>
      <c r="CK14" s="69" t="e">
        <f t="shared" si="21"/>
        <v>#REF!</v>
      </c>
      <c r="CL14" s="70" t="e">
        <f t="shared" si="22"/>
        <v>#REF!</v>
      </c>
      <c r="CM14" s="70" t="e">
        <f t="shared" si="23"/>
        <v>#REF!</v>
      </c>
      <c r="CN14" s="84" t="e">
        <f t="shared" si="24"/>
        <v>#REF!</v>
      </c>
      <c r="CO14" s="68" t="e">
        <f t="shared" si="25"/>
        <v>#REF!</v>
      </c>
      <c r="CP14" s="69" t="e">
        <f t="shared" si="26"/>
        <v>#REF!</v>
      </c>
      <c r="CQ14" s="70" t="e">
        <f t="shared" si="27"/>
        <v>#REF!</v>
      </c>
      <c r="CR14" s="70" t="e">
        <f t="shared" si="28"/>
        <v>#REF!</v>
      </c>
      <c r="CS14" s="84" t="e">
        <f t="shared" si="29"/>
        <v>#REF!</v>
      </c>
      <c r="CT14" s="68" t="e">
        <f t="shared" si="30"/>
        <v>#REF!</v>
      </c>
      <c r="CU14" s="69" t="e">
        <f t="shared" si="31"/>
        <v>#REF!</v>
      </c>
      <c r="CV14" s="70" t="e">
        <f t="shared" si="32"/>
        <v>#REF!</v>
      </c>
      <c r="CW14" s="70" t="e">
        <f t="shared" si="33"/>
        <v>#REF!</v>
      </c>
      <c r="CX14" s="84" t="e">
        <f t="shared" si="34"/>
        <v>#REF!</v>
      </c>
      <c r="CY14" s="76" t="e">
        <f>VLOOKUP($AM14,Tabelle1!$B$4:$W$143,11,0)*$BO14</f>
        <v>#REF!</v>
      </c>
    </row>
    <row r="15" spans="1:103" ht="14.25" x14ac:dyDescent="0.2">
      <c r="A15" s="1">
        <v>11</v>
      </c>
      <c r="B15" s="86" t="str">
        <f t="shared" si="35"/>
        <v>11 - Ochsen, Stiere - Gülle</v>
      </c>
      <c r="C15" s="87" t="s">
        <v>74</v>
      </c>
      <c r="D15" s="88">
        <v>54.7</v>
      </c>
      <c r="E15" s="89"/>
      <c r="F15" s="89"/>
      <c r="G15" s="89"/>
      <c r="H15" s="90"/>
      <c r="I15" s="91">
        <v>7.1</v>
      </c>
      <c r="J15" s="64"/>
      <c r="K15" s="92"/>
      <c r="L15" s="91">
        <v>1</v>
      </c>
      <c r="M15" s="92">
        <v>1</v>
      </c>
      <c r="N15" s="91">
        <v>24.8</v>
      </c>
      <c r="O15" s="64"/>
      <c r="P15" s="64"/>
      <c r="Q15" s="74"/>
      <c r="R15" s="93"/>
      <c r="S15" s="85">
        <v>84.9</v>
      </c>
      <c r="T15" s="74"/>
      <c r="U15" s="74"/>
      <c r="V15" s="74"/>
      <c r="W15" s="93"/>
      <c r="X15" s="100"/>
      <c r="Y15" s="101"/>
      <c r="Z15" s="101"/>
      <c r="AA15" s="102"/>
      <c r="AB15" s="101"/>
      <c r="AC15" s="101"/>
      <c r="AD15" s="101"/>
      <c r="AE15" s="102"/>
      <c r="AF15" s="91">
        <v>47.6</v>
      </c>
      <c r="AG15" s="64"/>
      <c r="AH15" s="92"/>
      <c r="AI15" s="97" t="s">
        <v>74</v>
      </c>
      <c r="AJ15" s="104" t="s">
        <v>330</v>
      </c>
      <c r="AK15" s="64" t="e">
        <f>IF(#REF!="JA","N-zehrend","")</f>
        <v>#REF!</v>
      </c>
      <c r="AL15" s="105" t="e">
        <f>IF(#REF!="JA",1,0)</f>
        <v>#REF!</v>
      </c>
      <c r="AM15" s="65" t="e">
        <f>#REF!</f>
        <v>#REF!</v>
      </c>
      <c r="AN15" s="66" t="e">
        <f>IF(AM15=0,0,#REF!)</f>
        <v>#REF!</v>
      </c>
      <c r="AO15" s="67" t="e">
        <f>VLOOKUP($AM15,Tabelle1!$B$4:$AE$143,12,0)*$AN15</f>
        <v>#REF!</v>
      </c>
      <c r="AP15" s="68" t="e">
        <f>VLOOKUP($AM15,Tabelle1!$B$4:$W$143,3,0)*$AO15</f>
        <v>#REF!</v>
      </c>
      <c r="AQ15" s="69" t="e">
        <f>VLOOKUP($AM15,Tabelle1!$B$4:$W$143,4,0)*$AO15</f>
        <v>#REF!</v>
      </c>
      <c r="AR15" s="70" t="e">
        <f>VLOOKUP($AM15,Tabelle1!$B$4:$W$143,5,0)*$AO15</f>
        <v>#REF!</v>
      </c>
      <c r="AS15" s="70" t="e">
        <f>VLOOKUP($AM15,Tabelle1!$B$4:$W$143,6,0)*$AO15</f>
        <v>#REF!</v>
      </c>
      <c r="AT15" s="71" t="e">
        <f>VLOOKUP($AM15,Tabelle1!$B$4:$W$143,7,0)*$AO15</f>
        <v>#REF!</v>
      </c>
      <c r="AU15" s="77" t="e">
        <f t="shared" si="0"/>
        <v>#REF!</v>
      </c>
      <c r="AV15" s="73" t="e">
        <f>VLOOKUP($AM15,Tabelle1!$B$4:$W$143,8,0)*$AN15</f>
        <v>#REF!</v>
      </c>
      <c r="AW15" s="74" t="e">
        <f>VLOOKUP($AM15,Tabelle1!$B$4:$W$143,9,0)*$AN15</f>
        <v>#REF!</v>
      </c>
      <c r="AX15" s="75" t="e">
        <f>VLOOKUP($AM15,Tabelle1!$B$4:$W$143,10,0)*$AN15</f>
        <v>#REF!</v>
      </c>
      <c r="AY15" s="76" t="e">
        <f>VLOOKUP($AM15,Tabelle1!$B$4:$W$143,11,0)*$AN15</f>
        <v>#REF!</v>
      </c>
      <c r="AZ15" s="98" t="e">
        <f>VLOOKUP($AM15,Tabelle1!$B$4:$W$143,12,0)*$AN15</f>
        <v>#REF!</v>
      </c>
      <c r="BA15" s="69" t="e">
        <f>VLOOKUP($AM15,Tabelle1!$B$4:$W$143,13,0)*$AO15</f>
        <v>#REF!</v>
      </c>
      <c r="BB15" s="70" t="e">
        <f>VLOOKUP($AM15,Tabelle1!$B$4:$W$143,14,0)*$AO15</f>
        <v>#REF!</v>
      </c>
      <c r="BC15" s="70" t="e">
        <f>VLOOKUP($AM15,Tabelle1!$B$4:$W$143,15,0)*$AO15</f>
        <v>#REF!</v>
      </c>
      <c r="BD15" s="70" t="e">
        <f>VLOOKUP($AM15,Tabelle1!$B$4:$W$143,16,0)*$AO15</f>
        <v>#REF!</v>
      </c>
      <c r="BE15" s="71" t="e">
        <f>VLOOKUP($AM15,Tabelle1!$B$4:$W$143,17,0)*$AO15</f>
        <v>#REF!</v>
      </c>
      <c r="BF15" s="77" t="e">
        <f t="shared" si="1"/>
        <v>#REF!</v>
      </c>
      <c r="BG15" s="78" t="e">
        <f>VLOOKUP($AM15,Tabelle1!$B$4:$W$143,18,0)*$AO15</f>
        <v>#REF!</v>
      </c>
      <c r="BH15" s="64" t="e">
        <f>VLOOKUP($AM15,Tabelle1!$B$4:$W$143,19,0)*$AO15</f>
        <v>#REF!</v>
      </c>
      <c r="BI15" s="64" t="e">
        <f>VLOOKUP($AM15,Tabelle1!$B$4:$W$143,20,0)*$AO15</f>
        <v>#REF!</v>
      </c>
      <c r="BJ15" s="64" t="e">
        <f>VLOOKUP($AM15,Tabelle1!$B$4:$W$143,21,0)*$AO15</f>
        <v>#REF!</v>
      </c>
      <c r="BK15" s="79" t="e">
        <f>VLOOKUP($AM15,Tabelle1!$B$4:$W$143,22,0)*$AO15</f>
        <v>#REF!</v>
      </c>
      <c r="BL15" s="80" t="e">
        <f t="shared" si="2"/>
        <v>#REF!</v>
      </c>
      <c r="BM15" s="81" t="e">
        <f>#REF!</f>
        <v>#REF!</v>
      </c>
      <c r="BN15" s="82" t="e">
        <f>#REF!</f>
        <v>#REF!</v>
      </c>
      <c r="BO15" s="81" t="e">
        <f>#REF!</f>
        <v>#REF!</v>
      </c>
      <c r="BP15" s="67" t="e">
        <f>#REF!</f>
        <v>#REF!</v>
      </c>
      <c r="BQ15" s="99" t="e">
        <f t="shared" si="36"/>
        <v>#REF!</v>
      </c>
      <c r="BR15" s="99" t="e">
        <f t="shared" si="37"/>
        <v>#REF!</v>
      </c>
      <c r="BS15" s="68" t="e">
        <f t="shared" si="3"/>
        <v>#REF!</v>
      </c>
      <c r="BT15" s="69" t="e">
        <f t="shared" si="4"/>
        <v>#REF!</v>
      </c>
      <c r="BU15" s="70" t="e">
        <f t="shared" si="5"/>
        <v>#REF!</v>
      </c>
      <c r="BV15" s="70" t="e">
        <f t="shared" si="6"/>
        <v>#REF!</v>
      </c>
      <c r="BW15" s="84" t="e">
        <f t="shared" si="7"/>
        <v>#REF!</v>
      </c>
      <c r="BX15" s="77" t="e">
        <f t="shared" si="8"/>
        <v>#REF!</v>
      </c>
      <c r="BY15" s="76" t="e">
        <f t="shared" si="9"/>
        <v>#REF!</v>
      </c>
      <c r="BZ15" s="76" t="e">
        <f t="shared" si="10"/>
        <v>#REF!</v>
      </c>
      <c r="CA15" s="76" t="e">
        <f t="shared" si="11"/>
        <v>#REF!</v>
      </c>
      <c r="CB15" s="76" t="e">
        <f t="shared" si="12"/>
        <v>#REF!</v>
      </c>
      <c r="CC15" s="85" t="e">
        <f t="shared" si="13"/>
        <v>#REF!</v>
      </c>
      <c r="CD15" s="77" t="e">
        <f t="shared" si="14"/>
        <v>#REF!</v>
      </c>
      <c r="CE15" s="68" t="e">
        <f t="shared" si="15"/>
        <v>#REF!</v>
      </c>
      <c r="CF15" s="69" t="e">
        <f t="shared" si="16"/>
        <v>#REF!</v>
      </c>
      <c r="CG15" s="70" t="e">
        <f t="shared" si="17"/>
        <v>#REF!</v>
      </c>
      <c r="CH15" s="70" t="e">
        <f t="shared" si="18"/>
        <v>#REF!</v>
      </c>
      <c r="CI15" s="84" t="e">
        <f t="shared" si="19"/>
        <v>#REF!</v>
      </c>
      <c r="CJ15" s="68" t="e">
        <f t="shared" si="20"/>
        <v>#REF!</v>
      </c>
      <c r="CK15" s="69" t="e">
        <f t="shared" si="21"/>
        <v>#REF!</v>
      </c>
      <c r="CL15" s="70" t="e">
        <f t="shared" si="22"/>
        <v>#REF!</v>
      </c>
      <c r="CM15" s="70" t="e">
        <f t="shared" si="23"/>
        <v>#REF!</v>
      </c>
      <c r="CN15" s="84" t="e">
        <f t="shared" si="24"/>
        <v>#REF!</v>
      </c>
      <c r="CO15" s="68" t="e">
        <f t="shared" si="25"/>
        <v>#REF!</v>
      </c>
      <c r="CP15" s="69" t="e">
        <f t="shared" si="26"/>
        <v>#REF!</v>
      </c>
      <c r="CQ15" s="70" t="e">
        <f t="shared" si="27"/>
        <v>#REF!</v>
      </c>
      <c r="CR15" s="70" t="e">
        <f t="shared" si="28"/>
        <v>#REF!</v>
      </c>
      <c r="CS15" s="84" t="e">
        <f t="shared" si="29"/>
        <v>#REF!</v>
      </c>
      <c r="CT15" s="68" t="e">
        <f t="shared" si="30"/>
        <v>#REF!</v>
      </c>
      <c r="CU15" s="69" t="e">
        <f t="shared" si="31"/>
        <v>#REF!</v>
      </c>
      <c r="CV15" s="70" t="e">
        <f t="shared" si="32"/>
        <v>#REF!</v>
      </c>
      <c r="CW15" s="70" t="e">
        <f t="shared" si="33"/>
        <v>#REF!</v>
      </c>
      <c r="CX15" s="84" t="e">
        <f t="shared" si="34"/>
        <v>#REF!</v>
      </c>
      <c r="CY15" s="76" t="e">
        <f>VLOOKUP($AM15,Tabelle1!$B$4:$W$143,11,0)*$BO15</f>
        <v>#REF!</v>
      </c>
    </row>
    <row r="16" spans="1:103" x14ac:dyDescent="0.2">
      <c r="A16" s="1">
        <v>12</v>
      </c>
      <c r="B16" s="86" t="str">
        <f t="shared" si="35"/>
        <v>12 - Ochsen, Stiere - Mist/Jauche</v>
      </c>
      <c r="C16" s="87" t="s">
        <v>75</v>
      </c>
      <c r="D16" s="88"/>
      <c r="E16" s="89"/>
      <c r="F16" s="89"/>
      <c r="G16" s="89">
        <v>22.5</v>
      </c>
      <c r="H16" s="90">
        <v>22.6</v>
      </c>
      <c r="I16" s="91"/>
      <c r="J16" s="64">
        <v>3.5</v>
      </c>
      <c r="K16" s="92">
        <v>3.5</v>
      </c>
      <c r="L16" s="91">
        <v>1</v>
      </c>
      <c r="M16" s="92">
        <v>1</v>
      </c>
      <c r="N16" s="91"/>
      <c r="O16" s="64"/>
      <c r="P16" s="64"/>
      <c r="Q16" s="74">
        <v>1.24</v>
      </c>
      <c r="R16" s="93">
        <v>23.56</v>
      </c>
      <c r="S16" s="85"/>
      <c r="T16" s="74"/>
      <c r="U16" s="74"/>
      <c r="V16" s="74">
        <v>28.016999999999999</v>
      </c>
      <c r="W16" s="93">
        <v>56.883000000000003</v>
      </c>
      <c r="X16" s="100"/>
      <c r="Y16" s="101"/>
      <c r="Z16" s="101"/>
      <c r="AA16" s="102"/>
      <c r="AB16" s="101"/>
      <c r="AC16" s="101"/>
      <c r="AD16" s="101"/>
      <c r="AE16" s="102"/>
      <c r="AF16" s="91"/>
      <c r="AG16" s="64">
        <v>19.600000000000001</v>
      </c>
      <c r="AH16" s="92">
        <v>20.6</v>
      </c>
      <c r="AI16" s="97" t="s">
        <v>75</v>
      </c>
      <c r="AJ16" s="383"/>
      <c r="AK16" s="64"/>
      <c r="AL16" s="105"/>
      <c r="AM16" s="65" t="e">
        <f>#REF!</f>
        <v>#REF!</v>
      </c>
      <c r="AN16" s="66" t="e">
        <f>IF(AM16=0,0,#REF!)</f>
        <v>#REF!</v>
      </c>
      <c r="AO16" s="67" t="e">
        <f>VLOOKUP($AM16,Tabelle1!$B$4:$AE$143,12,0)*$AN16</f>
        <v>#REF!</v>
      </c>
      <c r="AP16" s="68" t="e">
        <f>VLOOKUP($AM16,Tabelle1!$B$4:$W$143,3,0)*$AO16</f>
        <v>#REF!</v>
      </c>
      <c r="AQ16" s="69" t="e">
        <f>VLOOKUP($AM16,Tabelle1!$B$4:$W$143,4,0)*$AO16</f>
        <v>#REF!</v>
      </c>
      <c r="AR16" s="70" t="e">
        <f>VLOOKUP($AM16,Tabelle1!$B$4:$W$143,5,0)*$AO16</f>
        <v>#REF!</v>
      </c>
      <c r="AS16" s="70" t="e">
        <f>VLOOKUP($AM16,Tabelle1!$B$4:$W$143,6,0)*$AO16</f>
        <v>#REF!</v>
      </c>
      <c r="AT16" s="71" t="e">
        <f>VLOOKUP($AM16,Tabelle1!$B$4:$W$143,7,0)*$AO16</f>
        <v>#REF!</v>
      </c>
      <c r="AU16" s="77" t="e">
        <f t="shared" si="0"/>
        <v>#REF!</v>
      </c>
      <c r="AV16" s="73" t="e">
        <f>VLOOKUP($AM16,Tabelle1!$B$4:$W$143,8,0)*$AN16</f>
        <v>#REF!</v>
      </c>
      <c r="AW16" s="74" t="e">
        <f>VLOOKUP($AM16,Tabelle1!$B$4:$W$143,9,0)*$AN16</f>
        <v>#REF!</v>
      </c>
      <c r="AX16" s="75" t="e">
        <f>VLOOKUP($AM16,Tabelle1!$B$4:$W$143,10,0)*$AN16</f>
        <v>#REF!</v>
      </c>
      <c r="AY16" s="76" t="e">
        <f>VLOOKUP($AM16,Tabelle1!$B$4:$W$143,11,0)*$AN16</f>
        <v>#REF!</v>
      </c>
      <c r="AZ16" s="98" t="e">
        <f>VLOOKUP($AM16,Tabelle1!$B$4:$W$143,12,0)*$AN16</f>
        <v>#REF!</v>
      </c>
      <c r="BA16" s="69" t="e">
        <f>VLOOKUP($AM16,Tabelle1!$B$4:$W$143,13,0)*$AO16</f>
        <v>#REF!</v>
      </c>
      <c r="BB16" s="70" t="e">
        <f>VLOOKUP($AM16,Tabelle1!$B$4:$W$143,14,0)*$AO16</f>
        <v>#REF!</v>
      </c>
      <c r="BC16" s="70" t="e">
        <f>VLOOKUP($AM16,Tabelle1!$B$4:$W$143,15,0)*$AO16</f>
        <v>#REF!</v>
      </c>
      <c r="BD16" s="70" t="e">
        <f>VLOOKUP($AM16,Tabelle1!$B$4:$W$143,16,0)*$AO16</f>
        <v>#REF!</v>
      </c>
      <c r="BE16" s="71" t="e">
        <f>VLOOKUP($AM16,Tabelle1!$B$4:$W$143,17,0)*$AO16</f>
        <v>#REF!</v>
      </c>
      <c r="BF16" s="77" t="e">
        <f t="shared" si="1"/>
        <v>#REF!</v>
      </c>
      <c r="BG16" s="78" t="e">
        <f>VLOOKUP($AM16,Tabelle1!$B$4:$W$143,18,0)*$AO16</f>
        <v>#REF!</v>
      </c>
      <c r="BH16" s="64" t="e">
        <f>VLOOKUP($AM16,Tabelle1!$B$4:$W$143,19,0)*$AO16</f>
        <v>#REF!</v>
      </c>
      <c r="BI16" s="64" t="e">
        <f>VLOOKUP($AM16,Tabelle1!$B$4:$W$143,20,0)*$AO16</f>
        <v>#REF!</v>
      </c>
      <c r="BJ16" s="64" t="e">
        <f>VLOOKUP($AM16,Tabelle1!$B$4:$W$143,21,0)*$AO16</f>
        <v>#REF!</v>
      </c>
      <c r="BK16" s="79" t="e">
        <f>VLOOKUP($AM16,Tabelle1!$B$4:$W$143,22,0)*$AO16</f>
        <v>#REF!</v>
      </c>
      <c r="BL16" s="80" t="e">
        <f t="shared" si="2"/>
        <v>#REF!</v>
      </c>
      <c r="BM16" s="81" t="e">
        <f>#REF!</f>
        <v>#REF!</v>
      </c>
      <c r="BN16" s="82" t="e">
        <f>#REF!</f>
        <v>#REF!</v>
      </c>
      <c r="BO16" s="81" t="e">
        <f>#REF!</f>
        <v>#REF!</v>
      </c>
      <c r="BP16" s="67" t="e">
        <f>#REF!</f>
        <v>#REF!</v>
      </c>
      <c r="BQ16" s="99" t="e">
        <f t="shared" si="36"/>
        <v>#REF!</v>
      </c>
      <c r="BR16" s="99" t="e">
        <f t="shared" si="37"/>
        <v>#REF!</v>
      </c>
      <c r="BS16" s="68" t="e">
        <f t="shared" si="3"/>
        <v>#REF!</v>
      </c>
      <c r="BT16" s="69" t="e">
        <f t="shared" si="4"/>
        <v>#REF!</v>
      </c>
      <c r="BU16" s="70" t="e">
        <f t="shared" si="5"/>
        <v>#REF!</v>
      </c>
      <c r="BV16" s="70" t="e">
        <f t="shared" si="6"/>
        <v>#REF!</v>
      </c>
      <c r="BW16" s="84" t="e">
        <f t="shared" si="7"/>
        <v>#REF!</v>
      </c>
      <c r="BX16" s="77" t="e">
        <f t="shared" si="8"/>
        <v>#REF!</v>
      </c>
      <c r="BY16" s="76" t="e">
        <f t="shared" si="9"/>
        <v>#REF!</v>
      </c>
      <c r="BZ16" s="76" t="e">
        <f t="shared" si="10"/>
        <v>#REF!</v>
      </c>
      <c r="CA16" s="76" t="e">
        <f t="shared" si="11"/>
        <v>#REF!</v>
      </c>
      <c r="CB16" s="76" t="e">
        <f t="shared" si="12"/>
        <v>#REF!</v>
      </c>
      <c r="CC16" s="85" t="e">
        <f t="shared" si="13"/>
        <v>#REF!</v>
      </c>
      <c r="CD16" s="77" t="e">
        <f t="shared" si="14"/>
        <v>#REF!</v>
      </c>
      <c r="CE16" s="68" t="e">
        <f t="shared" si="15"/>
        <v>#REF!</v>
      </c>
      <c r="CF16" s="69" t="e">
        <f t="shared" si="16"/>
        <v>#REF!</v>
      </c>
      <c r="CG16" s="70" t="e">
        <f t="shared" si="17"/>
        <v>#REF!</v>
      </c>
      <c r="CH16" s="70" t="e">
        <f t="shared" si="18"/>
        <v>#REF!</v>
      </c>
      <c r="CI16" s="84" t="e">
        <f t="shared" si="19"/>
        <v>#REF!</v>
      </c>
      <c r="CJ16" s="68" t="e">
        <f t="shared" si="20"/>
        <v>#REF!</v>
      </c>
      <c r="CK16" s="69" t="e">
        <f t="shared" si="21"/>
        <v>#REF!</v>
      </c>
      <c r="CL16" s="70" t="e">
        <f t="shared" si="22"/>
        <v>#REF!</v>
      </c>
      <c r="CM16" s="70" t="e">
        <f t="shared" si="23"/>
        <v>#REF!</v>
      </c>
      <c r="CN16" s="84" t="e">
        <f t="shared" si="24"/>
        <v>#REF!</v>
      </c>
      <c r="CO16" s="68" t="e">
        <f t="shared" si="25"/>
        <v>#REF!</v>
      </c>
      <c r="CP16" s="69" t="e">
        <f t="shared" si="26"/>
        <v>#REF!</v>
      </c>
      <c r="CQ16" s="70" t="e">
        <f t="shared" si="27"/>
        <v>#REF!</v>
      </c>
      <c r="CR16" s="70" t="e">
        <f t="shared" si="28"/>
        <v>#REF!</v>
      </c>
      <c r="CS16" s="84" t="e">
        <f t="shared" si="29"/>
        <v>#REF!</v>
      </c>
      <c r="CT16" s="68" t="e">
        <f t="shared" si="30"/>
        <v>#REF!</v>
      </c>
      <c r="CU16" s="69" t="e">
        <f t="shared" si="31"/>
        <v>#REF!</v>
      </c>
      <c r="CV16" s="70" t="e">
        <f t="shared" si="32"/>
        <v>#REF!</v>
      </c>
      <c r="CW16" s="70" t="e">
        <f t="shared" si="33"/>
        <v>#REF!</v>
      </c>
      <c r="CX16" s="84" t="e">
        <f t="shared" si="34"/>
        <v>#REF!</v>
      </c>
      <c r="CY16" s="76" t="e">
        <f>VLOOKUP($AM16,Tabelle1!$B$4:$W$143,11,0)*$BO16</f>
        <v>#REF!</v>
      </c>
    </row>
    <row r="17" spans="1:103" ht="14.25" x14ac:dyDescent="0.2">
      <c r="A17" s="1">
        <v>13</v>
      </c>
      <c r="B17" s="86" t="str">
        <f t="shared" si="35"/>
        <v>13 - Ochsen, Stiere - Tiefstallmist</v>
      </c>
      <c r="C17" s="87" t="s">
        <v>76</v>
      </c>
      <c r="D17" s="88"/>
      <c r="E17" s="89"/>
      <c r="F17" s="89"/>
      <c r="G17" s="89"/>
      <c r="H17" s="90">
        <v>45.1</v>
      </c>
      <c r="I17" s="91"/>
      <c r="J17" s="64"/>
      <c r="K17" s="92">
        <v>7.7</v>
      </c>
      <c r="L17" s="91">
        <v>1</v>
      </c>
      <c r="M17" s="92">
        <v>1</v>
      </c>
      <c r="N17" s="91"/>
      <c r="O17" s="64"/>
      <c r="P17" s="64"/>
      <c r="Q17" s="74"/>
      <c r="R17" s="93">
        <v>24.8</v>
      </c>
      <c r="S17" s="85"/>
      <c r="T17" s="74"/>
      <c r="U17" s="74"/>
      <c r="V17" s="74"/>
      <c r="W17" s="93">
        <v>84.9</v>
      </c>
      <c r="X17" s="100"/>
      <c r="Y17" s="101"/>
      <c r="Z17" s="101"/>
      <c r="AA17" s="102"/>
      <c r="AB17" s="101"/>
      <c r="AC17" s="101"/>
      <c r="AD17" s="101"/>
      <c r="AE17" s="102"/>
      <c r="AF17" s="91"/>
      <c r="AG17" s="64"/>
      <c r="AH17" s="92">
        <v>41</v>
      </c>
      <c r="AI17" s="97" t="s">
        <v>76</v>
      </c>
      <c r="AJ17" s="7"/>
      <c r="AK17" s="108"/>
      <c r="AL17" s="107"/>
      <c r="AM17" s="65" t="e">
        <f>#REF!</f>
        <v>#REF!</v>
      </c>
      <c r="AN17" s="66" t="e">
        <f>IF(AM17=0,0,#REF!)</f>
        <v>#REF!</v>
      </c>
      <c r="AO17" s="67" t="e">
        <f>VLOOKUP($AM17,Tabelle1!$B$4:$AE$143,12,0)*$AN17</f>
        <v>#REF!</v>
      </c>
      <c r="AP17" s="68" t="e">
        <f>VLOOKUP($AM17,Tabelle1!$B$4:$W$143,3,0)*$AO17</f>
        <v>#REF!</v>
      </c>
      <c r="AQ17" s="69" t="e">
        <f>VLOOKUP($AM17,Tabelle1!$B$4:$W$143,4,0)*$AO17</f>
        <v>#REF!</v>
      </c>
      <c r="AR17" s="70" t="e">
        <f>VLOOKUP($AM17,Tabelle1!$B$4:$W$143,5,0)*$AO17</f>
        <v>#REF!</v>
      </c>
      <c r="AS17" s="70" t="e">
        <f>VLOOKUP($AM17,Tabelle1!$B$4:$W$143,6,0)*$AO17</f>
        <v>#REF!</v>
      </c>
      <c r="AT17" s="71" t="e">
        <f>VLOOKUP($AM17,Tabelle1!$B$4:$W$143,7,0)*$AO17</f>
        <v>#REF!</v>
      </c>
      <c r="AU17" s="77" t="e">
        <f t="shared" si="0"/>
        <v>#REF!</v>
      </c>
      <c r="AV17" s="73" t="e">
        <f>VLOOKUP($AM17,Tabelle1!$B$4:$W$143,8,0)*$AN17</f>
        <v>#REF!</v>
      </c>
      <c r="AW17" s="74" t="e">
        <f>VLOOKUP($AM17,Tabelle1!$B$4:$W$143,9,0)*$AN17</f>
        <v>#REF!</v>
      </c>
      <c r="AX17" s="75" t="e">
        <f>VLOOKUP($AM17,Tabelle1!$B$4:$W$143,10,0)*$AN17</f>
        <v>#REF!</v>
      </c>
      <c r="AY17" s="76" t="e">
        <f>VLOOKUP($AM17,Tabelle1!$B$4:$W$143,11,0)*$AN17</f>
        <v>#REF!</v>
      </c>
      <c r="AZ17" s="98" t="e">
        <f>VLOOKUP($AM17,Tabelle1!$B$4:$W$143,12,0)*$AN17</f>
        <v>#REF!</v>
      </c>
      <c r="BA17" s="69" t="e">
        <f>VLOOKUP($AM17,Tabelle1!$B$4:$W$143,13,0)*$AO17</f>
        <v>#REF!</v>
      </c>
      <c r="BB17" s="70" t="e">
        <f>VLOOKUP($AM17,Tabelle1!$B$4:$W$143,14,0)*$AO17</f>
        <v>#REF!</v>
      </c>
      <c r="BC17" s="70" t="e">
        <f>VLOOKUP($AM17,Tabelle1!$B$4:$W$143,15,0)*$AO17</f>
        <v>#REF!</v>
      </c>
      <c r="BD17" s="70" t="e">
        <f>VLOOKUP($AM17,Tabelle1!$B$4:$W$143,16,0)*$AO17</f>
        <v>#REF!</v>
      </c>
      <c r="BE17" s="71" t="e">
        <f>VLOOKUP($AM17,Tabelle1!$B$4:$W$143,17,0)*$AO17</f>
        <v>#REF!</v>
      </c>
      <c r="BF17" s="77" t="e">
        <f t="shared" si="1"/>
        <v>#REF!</v>
      </c>
      <c r="BG17" s="78" t="e">
        <f>VLOOKUP($AM17,Tabelle1!$B$4:$W$143,18,0)*$AO17</f>
        <v>#REF!</v>
      </c>
      <c r="BH17" s="64" t="e">
        <f>VLOOKUP($AM17,Tabelle1!$B$4:$W$143,19,0)*$AO17</f>
        <v>#REF!</v>
      </c>
      <c r="BI17" s="64" t="e">
        <f>VLOOKUP($AM17,Tabelle1!$B$4:$W$143,20,0)*$AO17</f>
        <v>#REF!</v>
      </c>
      <c r="BJ17" s="64" t="e">
        <f>VLOOKUP($AM17,Tabelle1!$B$4:$W$143,21,0)*$AO17</f>
        <v>#REF!</v>
      </c>
      <c r="BK17" s="79" t="e">
        <f>VLOOKUP($AM17,Tabelle1!$B$4:$W$143,22,0)*$AO17</f>
        <v>#REF!</v>
      </c>
      <c r="BL17" s="80" t="e">
        <f t="shared" si="2"/>
        <v>#REF!</v>
      </c>
      <c r="BM17" s="81" t="e">
        <f>#REF!</f>
        <v>#REF!</v>
      </c>
      <c r="BN17" s="82" t="e">
        <f>#REF!</f>
        <v>#REF!</v>
      </c>
      <c r="BO17" s="81" t="e">
        <f>#REF!</f>
        <v>#REF!</v>
      </c>
      <c r="BP17" s="67" t="e">
        <f>#REF!</f>
        <v>#REF!</v>
      </c>
      <c r="BQ17" s="99" t="e">
        <f t="shared" si="36"/>
        <v>#REF!</v>
      </c>
      <c r="BR17" s="99" t="e">
        <f t="shared" si="37"/>
        <v>#REF!</v>
      </c>
      <c r="BS17" s="68" t="e">
        <f t="shared" si="3"/>
        <v>#REF!</v>
      </c>
      <c r="BT17" s="69" t="e">
        <f t="shared" si="4"/>
        <v>#REF!</v>
      </c>
      <c r="BU17" s="70" t="e">
        <f t="shared" si="5"/>
        <v>#REF!</v>
      </c>
      <c r="BV17" s="70" t="e">
        <f t="shared" si="6"/>
        <v>#REF!</v>
      </c>
      <c r="BW17" s="84" t="e">
        <f t="shared" si="7"/>
        <v>#REF!</v>
      </c>
      <c r="BX17" s="77" t="e">
        <f t="shared" si="8"/>
        <v>#REF!</v>
      </c>
      <c r="BY17" s="76" t="e">
        <f t="shared" si="9"/>
        <v>#REF!</v>
      </c>
      <c r="BZ17" s="76" t="e">
        <f t="shared" si="10"/>
        <v>#REF!</v>
      </c>
      <c r="CA17" s="76" t="e">
        <f t="shared" si="11"/>
        <v>#REF!</v>
      </c>
      <c r="CB17" s="76" t="e">
        <f t="shared" si="12"/>
        <v>#REF!</v>
      </c>
      <c r="CC17" s="85" t="e">
        <f t="shared" si="13"/>
        <v>#REF!</v>
      </c>
      <c r="CD17" s="77" t="e">
        <f t="shared" si="14"/>
        <v>#REF!</v>
      </c>
      <c r="CE17" s="68" t="e">
        <f t="shared" si="15"/>
        <v>#REF!</v>
      </c>
      <c r="CF17" s="69" t="e">
        <f t="shared" si="16"/>
        <v>#REF!</v>
      </c>
      <c r="CG17" s="70" t="e">
        <f t="shared" si="17"/>
        <v>#REF!</v>
      </c>
      <c r="CH17" s="70" t="e">
        <f t="shared" si="18"/>
        <v>#REF!</v>
      </c>
      <c r="CI17" s="84" t="e">
        <f t="shared" si="19"/>
        <v>#REF!</v>
      </c>
      <c r="CJ17" s="68" t="e">
        <f t="shared" si="20"/>
        <v>#REF!</v>
      </c>
      <c r="CK17" s="69" t="e">
        <f t="shared" si="21"/>
        <v>#REF!</v>
      </c>
      <c r="CL17" s="70" t="e">
        <f t="shared" si="22"/>
        <v>#REF!</v>
      </c>
      <c r="CM17" s="70" t="e">
        <f t="shared" si="23"/>
        <v>#REF!</v>
      </c>
      <c r="CN17" s="84" t="e">
        <f t="shared" si="24"/>
        <v>#REF!</v>
      </c>
      <c r="CO17" s="68" t="e">
        <f t="shared" si="25"/>
        <v>#REF!</v>
      </c>
      <c r="CP17" s="69" t="e">
        <f t="shared" si="26"/>
        <v>#REF!</v>
      </c>
      <c r="CQ17" s="70" t="e">
        <f t="shared" si="27"/>
        <v>#REF!</v>
      </c>
      <c r="CR17" s="70" t="e">
        <f t="shared" si="28"/>
        <v>#REF!</v>
      </c>
      <c r="CS17" s="84" t="e">
        <f t="shared" si="29"/>
        <v>#REF!</v>
      </c>
      <c r="CT17" s="68" t="e">
        <f t="shared" si="30"/>
        <v>#REF!</v>
      </c>
      <c r="CU17" s="69" t="e">
        <f t="shared" si="31"/>
        <v>#REF!</v>
      </c>
      <c r="CV17" s="70" t="e">
        <f t="shared" si="32"/>
        <v>#REF!</v>
      </c>
      <c r="CW17" s="70" t="e">
        <f t="shared" si="33"/>
        <v>#REF!</v>
      </c>
      <c r="CX17" s="84" t="e">
        <f t="shared" si="34"/>
        <v>#REF!</v>
      </c>
      <c r="CY17" s="76" t="e">
        <f>VLOOKUP($AM17,Tabelle1!$B$4:$W$143,11,0)*$BO17</f>
        <v>#REF!</v>
      </c>
    </row>
    <row r="18" spans="1:103" ht="14.25" x14ac:dyDescent="0.2">
      <c r="A18" s="1">
        <v>14</v>
      </c>
      <c r="B18" s="86" t="str">
        <f t="shared" si="35"/>
        <v>14 - Kalbinnen - Gülle</v>
      </c>
      <c r="C18" s="87" t="s">
        <v>77</v>
      </c>
      <c r="D18" s="88">
        <v>58.9</v>
      </c>
      <c r="E18" s="89"/>
      <c r="F18" s="89"/>
      <c r="G18" s="89"/>
      <c r="H18" s="90"/>
      <c r="I18" s="91">
        <v>7.65</v>
      </c>
      <c r="J18" s="64"/>
      <c r="K18" s="92"/>
      <c r="L18" s="91">
        <v>1</v>
      </c>
      <c r="M18" s="92">
        <v>1</v>
      </c>
      <c r="N18" s="91">
        <v>25.5</v>
      </c>
      <c r="O18" s="64"/>
      <c r="P18" s="64"/>
      <c r="Q18" s="74"/>
      <c r="R18" s="93"/>
      <c r="S18" s="85">
        <v>104.2</v>
      </c>
      <c r="T18" s="74"/>
      <c r="U18" s="74"/>
      <c r="V18" s="74"/>
      <c r="W18" s="93"/>
      <c r="X18" s="100"/>
      <c r="Y18" s="101"/>
      <c r="Z18" s="101"/>
      <c r="AA18" s="102"/>
      <c r="AB18" s="101"/>
      <c r="AC18" s="101"/>
      <c r="AD18" s="101"/>
      <c r="AE18" s="102"/>
      <c r="AF18" s="91">
        <v>51.2</v>
      </c>
      <c r="AG18" s="64"/>
      <c r="AH18" s="92"/>
      <c r="AI18" s="97" t="s">
        <v>77</v>
      </c>
      <c r="AJ18" s="323" t="s">
        <v>78</v>
      </c>
      <c r="AK18" s="321" t="e">
        <f>IF(#REF!=0,"LN-Angaben fehelen!","")</f>
        <v>#REF!</v>
      </c>
      <c r="AM18" s="65" t="e">
        <f>#REF!</f>
        <v>#REF!</v>
      </c>
      <c r="AN18" s="66" t="e">
        <f>IF(AM18=0,0,#REF!)</f>
        <v>#REF!</v>
      </c>
      <c r="AO18" s="67" t="e">
        <f>VLOOKUP($AM18,Tabelle1!$B$4:$AE$143,12,0)*$AN18</f>
        <v>#REF!</v>
      </c>
      <c r="AP18" s="68" t="e">
        <f>VLOOKUP($AM18,Tabelle1!$B$4:$W$143,3,0)*$AO18</f>
        <v>#REF!</v>
      </c>
      <c r="AQ18" s="69" t="e">
        <f>VLOOKUP($AM18,Tabelle1!$B$4:$W$143,4,0)*$AO18</f>
        <v>#REF!</v>
      </c>
      <c r="AR18" s="70" t="e">
        <f>VLOOKUP($AM18,Tabelle1!$B$4:$W$143,5,0)*$AO18</f>
        <v>#REF!</v>
      </c>
      <c r="AS18" s="70" t="e">
        <f>VLOOKUP($AM18,Tabelle1!$B$4:$W$143,6,0)*$AO18</f>
        <v>#REF!</v>
      </c>
      <c r="AT18" s="71" t="e">
        <f>VLOOKUP($AM18,Tabelle1!$B$4:$W$143,7,0)*$AO18</f>
        <v>#REF!</v>
      </c>
      <c r="AU18" s="77" t="e">
        <f t="shared" si="0"/>
        <v>#REF!</v>
      </c>
      <c r="AV18" s="73" t="e">
        <f>VLOOKUP($AM18,Tabelle1!$B$4:$W$143,8,0)*$AN18</f>
        <v>#REF!</v>
      </c>
      <c r="AW18" s="74" t="e">
        <f>VLOOKUP($AM18,Tabelle1!$B$4:$W$143,9,0)*$AN18</f>
        <v>#REF!</v>
      </c>
      <c r="AX18" s="75" t="e">
        <f>VLOOKUP($AM18,Tabelle1!$B$4:$W$143,10,0)*$AN18</f>
        <v>#REF!</v>
      </c>
      <c r="AY18" s="76" t="e">
        <f>VLOOKUP($AM18,Tabelle1!$B$4:$W$143,11,0)*$AN18</f>
        <v>#REF!</v>
      </c>
      <c r="AZ18" s="98" t="e">
        <f>VLOOKUP($AM18,Tabelle1!$B$4:$W$143,12,0)*$AN18</f>
        <v>#REF!</v>
      </c>
      <c r="BA18" s="69" t="e">
        <f>VLOOKUP($AM18,Tabelle1!$B$4:$W$143,13,0)*$AO18</f>
        <v>#REF!</v>
      </c>
      <c r="BB18" s="70" t="e">
        <f>VLOOKUP($AM18,Tabelle1!$B$4:$W$143,14,0)*$AO18</f>
        <v>#REF!</v>
      </c>
      <c r="BC18" s="70" t="e">
        <f>VLOOKUP($AM18,Tabelle1!$B$4:$W$143,15,0)*$AO18</f>
        <v>#REF!</v>
      </c>
      <c r="BD18" s="70" t="e">
        <f>VLOOKUP($AM18,Tabelle1!$B$4:$W$143,16,0)*$AO18</f>
        <v>#REF!</v>
      </c>
      <c r="BE18" s="71" t="e">
        <f>VLOOKUP($AM18,Tabelle1!$B$4:$W$143,17,0)*$AO18</f>
        <v>#REF!</v>
      </c>
      <c r="BF18" s="77" t="e">
        <f t="shared" si="1"/>
        <v>#REF!</v>
      </c>
      <c r="BG18" s="78" t="e">
        <f>VLOOKUP($AM18,Tabelle1!$B$4:$W$143,18,0)*$AO18</f>
        <v>#REF!</v>
      </c>
      <c r="BH18" s="64" t="e">
        <f>VLOOKUP($AM18,Tabelle1!$B$4:$W$143,19,0)*$AO18</f>
        <v>#REF!</v>
      </c>
      <c r="BI18" s="64" t="e">
        <f>VLOOKUP($AM18,Tabelle1!$B$4:$W$143,20,0)*$AO18</f>
        <v>#REF!</v>
      </c>
      <c r="BJ18" s="64" t="e">
        <f>VLOOKUP($AM18,Tabelle1!$B$4:$W$143,21,0)*$AO18</f>
        <v>#REF!</v>
      </c>
      <c r="BK18" s="79" t="e">
        <f>VLOOKUP($AM18,Tabelle1!$B$4:$W$143,22,0)*$AO18</f>
        <v>#REF!</v>
      </c>
      <c r="BL18" s="80" t="e">
        <f t="shared" si="2"/>
        <v>#REF!</v>
      </c>
      <c r="BM18" s="81" t="e">
        <f>#REF!</f>
        <v>#REF!</v>
      </c>
      <c r="BN18" s="82" t="e">
        <f>#REF!</f>
        <v>#REF!</v>
      </c>
      <c r="BO18" s="81" t="e">
        <f>#REF!</f>
        <v>#REF!</v>
      </c>
      <c r="BP18" s="67" t="e">
        <f>#REF!</f>
        <v>#REF!</v>
      </c>
      <c r="BQ18" s="99" t="e">
        <f t="shared" si="36"/>
        <v>#REF!</v>
      </c>
      <c r="BR18" s="99" t="e">
        <f t="shared" si="37"/>
        <v>#REF!</v>
      </c>
      <c r="BS18" s="68" t="e">
        <f t="shared" si="3"/>
        <v>#REF!</v>
      </c>
      <c r="BT18" s="69" t="e">
        <f t="shared" si="4"/>
        <v>#REF!</v>
      </c>
      <c r="BU18" s="70" t="e">
        <f t="shared" si="5"/>
        <v>#REF!</v>
      </c>
      <c r="BV18" s="70" t="e">
        <f t="shared" si="6"/>
        <v>#REF!</v>
      </c>
      <c r="BW18" s="84" t="e">
        <f t="shared" si="7"/>
        <v>#REF!</v>
      </c>
      <c r="BX18" s="77" t="e">
        <f t="shared" si="8"/>
        <v>#REF!</v>
      </c>
      <c r="BY18" s="76" t="e">
        <f t="shared" si="9"/>
        <v>#REF!</v>
      </c>
      <c r="BZ18" s="76" t="e">
        <f t="shared" si="10"/>
        <v>#REF!</v>
      </c>
      <c r="CA18" s="76" t="e">
        <f t="shared" si="11"/>
        <v>#REF!</v>
      </c>
      <c r="CB18" s="76" t="e">
        <f t="shared" si="12"/>
        <v>#REF!</v>
      </c>
      <c r="CC18" s="85" t="e">
        <f t="shared" si="13"/>
        <v>#REF!</v>
      </c>
      <c r="CD18" s="77" t="e">
        <f t="shared" si="14"/>
        <v>#REF!</v>
      </c>
      <c r="CE18" s="68" t="e">
        <f t="shared" si="15"/>
        <v>#REF!</v>
      </c>
      <c r="CF18" s="69" t="e">
        <f t="shared" si="16"/>
        <v>#REF!</v>
      </c>
      <c r="CG18" s="70" t="e">
        <f t="shared" si="17"/>
        <v>#REF!</v>
      </c>
      <c r="CH18" s="70" t="e">
        <f t="shared" si="18"/>
        <v>#REF!</v>
      </c>
      <c r="CI18" s="84" t="e">
        <f t="shared" si="19"/>
        <v>#REF!</v>
      </c>
      <c r="CJ18" s="68" t="e">
        <f t="shared" si="20"/>
        <v>#REF!</v>
      </c>
      <c r="CK18" s="69" t="e">
        <f t="shared" si="21"/>
        <v>#REF!</v>
      </c>
      <c r="CL18" s="70" t="e">
        <f t="shared" si="22"/>
        <v>#REF!</v>
      </c>
      <c r="CM18" s="70" t="e">
        <f t="shared" si="23"/>
        <v>#REF!</v>
      </c>
      <c r="CN18" s="84" t="e">
        <f t="shared" si="24"/>
        <v>#REF!</v>
      </c>
      <c r="CO18" s="68" t="e">
        <f t="shared" si="25"/>
        <v>#REF!</v>
      </c>
      <c r="CP18" s="69" t="e">
        <f t="shared" si="26"/>
        <v>#REF!</v>
      </c>
      <c r="CQ18" s="70" t="e">
        <f t="shared" si="27"/>
        <v>#REF!</v>
      </c>
      <c r="CR18" s="70" t="e">
        <f t="shared" si="28"/>
        <v>#REF!</v>
      </c>
      <c r="CS18" s="84" t="e">
        <f t="shared" si="29"/>
        <v>#REF!</v>
      </c>
      <c r="CT18" s="68" t="e">
        <f t="shared" si="30"/>
        <v>#REF!</v>
      </c>
      <c r="CU18" s="69" t="e">
        <f t="shared" si="31"/>
        <v>#REF!</v>
      </c>
      <c r="CV18" s="70" t="e">
        <f t="shared" si="32"/>
        <v>#REF!</v>
      </c>
      <c r="CW18" s="70" t="e">
        <f t="shared" si="33"/>
        <v>#REF!</v>
      </c>
      <c r="CX18" s="84" t="e">
        <f t="shared" si="34"/>
        <v>#REF!</v>
      </c>
      <c r="CY18" s="76" t="e">
        <f>VLOOKUP($AM18,Tabelle1!$B$4:$W$143,11,0)*$BO18</f>
        <v>#REF!</v>
      </c>
    </row>
    <row r="19" spans="1:103" ht="15" thickBot="1" x14ac:dyDescent="0.25">
      <c r="A19" s="1">
        <v>15</v>
      </c>
      <c r="B19" s="86" t="str">
        <f t="shared" si="35"/>
        <v>15 - Kalbinnen - Mist/Jauche</v>
      </c>
      <c r="C19" s="87" t="s">
        <v>79</v>
      </c>
      <c r="D19" s="88"/>
      <c r="E19" s="89"/>
      <c r="F19" s="89"/>
      <c r="G19" s="89">
        <v>24.2</v>
      </c>
      <c r="H19" s="90">
        <v>24.3</v>
      </c>
      <c r="I19" s="91"/>
      <c r="J19" s="64">
        <v>3.8</v>
      </c>
      <c r="K19" s="92">
        <v>3.8</v>
      </c>
      <c r="L19" s="91">
        <v>1</v>
      </c>
      <c r="M19" s="92">
        <v>1</v>
      </c>
      <c r="N19" s="91"/>
      <c r="O19" s="64"/>
      <c r="P19" s="64"/>
      <c r="Q19" s="74">
        <v>1.2749999999999999</v>
      </c>
      <c r="R19" s="93">
        <v>24.225000000000001</v>
      </c>
      <c r="S19" s="85"/>
      <c r="T19" s="74"/>
      <c r="U19" s="74"/>
      <c r="V19" s="74">
        <v>34.386000000000003</v>
      </c>
      <c r="W19" s="93">
        <v>69.813999999999993</v>
      </c>
      <c r="X19" s="100"/>
      <c r="Y19" s="101"/>
      <c r="Z19" s="101"/>
      <c r="AA19" s="102"/>
      <c r="AB19" s="101"/>
      <c r="AC19" s="101"/>
      <c r="AD19" s="101"/>
      <c r="AE19" s="102"/>
      <c r="AF19" s="91"/>
      <c r="AG19" s="64">
        <v>21.1</v>
      </c>
      <c r="AH19" s="92">
        <v>22.1</v>
      </c>
      <c r="AI19" s="97" t="s">
        <v>79</v>
      </c>
      <c r="AJ19" s="323" t="s">
        <v>328</v>
      </c>
      <c r="AK19" s="109"/>
      <c r="AM19" s="65" t="e">
        <f>#REF!</f>
        <v>#REF!</v>
      </c>
      <c r="AN19" s="66" t="e">
        <f>IF(AM19=0,0,#REF!)</f>
        <v>#REF!</v>
      </c>
      <c r="AO19" s="67" t="e">
        <f>VLOOKUP($AM19,Tabelle1!$B$4:$AE$143,12,0)*$AN19</f>
        <v>#REF!</v>
      </c>
      <c r="AP19" s="68" t="e">
        <f>VLOOKUP($AM19,Tabelle1!$B$4:$W$143,3,0)*$AO19</f>
        <v>#REF!</v>
      </c>
      <c r="AQ19" s="69" t="e">
        <f>VLOOKUP($AM19,Tabelle1!$B$4:$W$143,4,0)*$AO19</f>
        <v>#REF!</v>
      </c>
      <c r="AR19" s="70" t="e">
        <f>VLOOKUP($AM19,Tabelle1!$B$4:$W$143,5,0)*$AO19</f>
        <v>#REF!</v>
      </c>
      <c r="AS19" s="70" t="e">
        <f>VLOOKUP($AM19,Tabelle1!$B$4:$W$143,6,0)*$AO19</f>
        <v>#REF!</v>
      </c>
      <c r="AT19" s="71" t="e">
        <f>VLOOKUP($AM19,Tabelle1!$B$4:$W$143,7,0)*$AO19</f>
        <v>#REF!</v>
      </c>
      <c r="AU19" s="77" t="e">
        <f t="shared" si="0"/>
        <v>#REF!</v>
      </c>
      <c r="AV19" s="73" t="e">
        <f>VLOOKUP($AM19,Tabelle1!$B$4:$W$143,8,0)*$AN19</f>
        <v>#REF!</v>
      </c>
      <c r="AW19" s="74" t="e">
        <f>VLOOKUP($AM19,Tabelle1!$B$4:$W$143,9,0)*$AN19</f>
        <v>#REF!</v>
      </c>
      <c r="AX19" s="75" t="e">
        <f>VLOOKUP($AM19,Tabelle1!$B$4:$W$143,10,0)*$AN19</f>
        <v>#REF!</v>
      </c>
      <c r="AY19" s="76" t="e">
        <f>VLOOKUP($AM19,Tabelle1!$B$4:$W$143,11,0)*$AN19</f>
        <v>#REF!</v>
      </c>
      <c r="AZ19" s="98" t="e">
        <f>VLOOKUP($AM19,Tabelle1!$B$4:$W$143,12,0)*$AN19</f>
        <v>#REF!</v>
      </c>
      <c r="BA19" s="69" t="e">
        <f>VLOOKUP($AM19,Tabelle1!$B$4:$W$143,13,0)*$AO19</f>
        <v>#REF!</v>
      </c>
      <c r="BB19" s="70" t="e">
        <f>VLOOKUP($AM19,Tabelle1!$B$4:$W$143,14,0)*$AO19</f>
        <v>#REF!</v>
      </c>
      <c r="BC19" s="70" t="e">
        <f>VLOOKUP($AM19,Tabelle1!$B$4:$W$143,15,0)*$AO19</f>
        <v>#REF!</v>
      </c>
      <c r="BD19" s="70" t="e">
        <f>VLOOKUP($AM19,Tabelle1!$B$4:$W$143,16,0)*$AO19</f>
        <v>#REF!</v>
      </c>
      <c r="BE19" s="71" t="e">
        <f>VLOOKUP($AM19,Tabelle1!$B$4:$W$143,17,0)*$AO19</f>
        <v>#REF!</v>
      </c>
      <c r="BF19" s="77" t="e">
        <f t="shared" si="1"/>
        <v>#REF!</v>
      </c>
      <c r="BG19" s="78" t="e">
        <f>VLOOKUP($AM19,Tabelle1!$B$4:$W$143,18,0)*$AO19</f>
        <v>#REF!</v>
      </c>
      <c r="BH19" s="64" t="e">
        <f>VLOOKUP($AM19,Tabelle1!$B$4:$W$143,19,0)*$AO19</f>
        <v>#REF!</v>
      </c>
      <c r="BI19" s="64" t="e">
        <f>VLOOKUP($AM19,Tabelle1!$B$4:$W$143,20,0)*$AO19</f>
        <v>#REF!</v>
      </c>
      <c r="BJ19" s="64" t="e">
        <f>VLOOKUP($AM19,Tabelle1!$B$4:$W$143,21,0)*$AO19</f>
        <v>#REF!</v>
      </c>
      <c r="BK19" s="79" t="e">
        <f>VLOOKUP($AM19,Tabelle1!$B$4:$W$143,22,0)*$AO19</f>
        <v>#REF!</v>
      </c>
      <c r="BL19" s="80" t="e">
        <f t="shared" si="2"/>
        <v>#REF!</v>
      </c>
      <c r="BM19" s="81" t="e">
        <f>#REF!</f>
        <v>#REF!</v>
      </c>
      <c r="BN19" s="82" t="e">
        <f>#REF!</f>
        <v>#REF!</v>
      </c>
      <c r="BO19" s="81" t="e">
        <f>#REF!</f>
        <v>#REF!</v>
      </c>
      <c r="BP19" s="67" t="e">
        <f>#REF!</f>
        <v>#REF!</v>
      </c>
      <c r="BQ19" s="99" t="e">
        <f t="shared" si="36"/>
        <v>#REF!</v>
      </c>
      <c r="BR19" s="99" t="e">
        <f t="shared" si="37"/>
        <v>#REF!</v>
      </c>
      <c r="BS19" s="68" t="e">
        <f t="shared" si="3"/>
        <v>#REF!</v>
      </c>
      <c r="BT19" s="69" t="e">
        <f t="shared" si="4"/>
        <v>#REF!</v>
      </c>
      <c r="BU19" s="70" t="e">
        <f t="shared" si="5"/>
        <v>#REF!</v>
      </c>
      <c r="BV19" s="70" t="e">
        <f t="shared" si="6"/>
        <v>#REF!</v>
      </c>
      <c r="BW19" s="84" t="e">
        <f t="shared" si="7"/>
        <v>#REF!</v>
      </c>
      <c r="BX19" s="77" t="e">
        <f t="shared" si="8"/>
        <v>#REF!</v>
      </c>
      <c r="BY19" s="76" t="e">
        <f t="shared" si="9"/>
        <v>#REF!</v>
      </c>
      <c r="BZ19" s="76" t="e">
        <f t="shared" si="10"/>
        <v>#REF!</v>
      </c>
      <c r="CA19" s="76" t="e">
        <f t="shared" si="11"/>
        <v>#REF!</v>
      </c>
      <c r="CB19" s="76" t="e">
        <f t="shared" si="12"/>
        <v>#REF!</v>
      </c>
      <c r="CC19" s="85" t="e">
        <f t="shared" si="13"/>
        <v>#REF!</v>
      </c>
      <c r="CD19" s="77" t="e">
        <f t="shared" si="14"/>
        <v>#REF!</v>
      </c>
      <c r="CE19" s="68" t="e">
        <f t="shared" si="15"/>
        <v>#REF!</v>
      </c>
      <c r="CF19" s="69" t="e">
        <f t="shared" si="16"/>
        <v>#REF!</v>
      </c>
      <c r="CG19" s="70" t="e">
        <f t="shared" si="17"/>
        <v>#REF!</v>
      </c>
      <c r="CH19" s="70" t="e">
        <f t="shared" si="18"/>
        <v>#REF!</v>
      </c>
      <c r="CI19" s="84" t="e">
        <f t="shared" si="19"/>
        <v>#REF!</v>
      </c>
      <c r="CJ19" s="68" t="e">
        <f t="shared" si="20"/>
        <v>#REF!</v>
      </c>
      <c r="CK19" s="69" t="e">
        <f t="shared" si="21"/>
        <v>#REF!</v>
      </c>
      <c r="CL19" s="70" t="e">
        <f t="shared" si="22"/>
        <v>#REF!</v>
      </c>
      <c r="CM19" s="70" t="e">
        <f t="shared" si="23"/>
        <v>#REF!</v>
      </c>
      <c r="CN19" s="84" t="e">
        <f t="shared" si="24"/>
        <v>#REF!</v>
      </c>
      <c r="CO19" s="68" t="e">
        <f t="shared" si="25"/>
        <v>#REF!</v>
      </c>
      <c r="CP19" s="69" t="e">
        <f t="shared" si="26"/>
        <v>#REF!</v>
      </c>
      <c r="CQ19" s="70" t="e">
        <f t="shared" si="27"/>
        <v>#REF!</v>
      </c>
      <c r="CR19" s="70" t="e">
        <f t="shared" si="28"/>
        <v>#REF!</v>
      </c>
      <c r="CS19" s="84" t="e">
        <f t="shared" si="29"/>
        <v>#REF!</v>
      </c>
      <c r="CT19" s="68" t="e">
        <f t="shared" si="30"/>
        <v>#REF!</v>
      </c>
      <c r="CU19" s="69" t="e">
        <f t="shared" si="31"/>
        <v>#REF!</v>
      </c>
      <c r="CV19" s="70" t="e">
        <f t="shared" si="32"/>
        <v>#REF!</v>
      </c>
      <c r="CW19" s="70" t="e">
        <f t="shared" si="33"/>
        <v>#REF!</v>
      </c>
      <c r="CX19" s="84" t="e">
        <f t="shared" si="34"/>
        <v>#REF!</v>
      </c>
      <c r="CY19" s="76" t="e">
        <f>VLOOKUP($AM19,Tabelle1!$B$4:$W$143,11,0)*$BO19</f>
        <v>#REF!</v>
      </c>
    </row>
    <row r="20" spans="1:103" ht="15" thickBot="1" x14ac:dyDescent="0.25">
      <c r="A20" s="1">
        <v>16</v>
      </c>
      <c r="B20" s="86" t="str">
        <f t="shared" si="35"/>
        <v>16 - Kalbinnen - Tiefstallmist</v>
      </c>
      <c r="C20" s="87" t="s">
        <v>80</v>
      </c>
      <c r="D20" s="88"/>
      <c r="E20" s="89"/>
      <c r="F20" s="89"/>
      <c r="G20" s="89"/>
      <c r="H20" s="90">
        <v>48.5</v>
      </c>
      <c r="I20" s="91"/>
      <c r="J20" s="64"/>
      <c r="K20" s="92">
        <v>8.1999999999999993</v>
      </c>
      <c r="L20" s="91">
        <v>1</v>
      </c>
      <c r="M20" s="92">
        <v>1</v>
      </c>
      <c r="N20" s="91"/>
      <c r="O20" s="64"/>
      <c r="P20" s="64"/>
      <c r="Q20" s="74"/>
      <c r="R20" s="93">
        <v>25.5</v>
      </c>
      <c r="S20" s="85"/>
      <c r="T20" s="74"/>
      <c r="U20" s="74"/>
      <c r="V20" s="74"/>
      <c r="W20" s="93">
        <v>104.2</v>
      </c>
      <c r="X20" s="100"/>
      <c r="Y20" s="101"/>
      <c r="Z20" s="101"/>
      <c r="AA20" s="102"/>
      <c r="AB20" s="101"/>
      <c r="AC20" s="101"/>
      <c r="AD20" s="101"/>
      <c r="AE20" s="102"/>
      <c r="AF20" s="91"/>
      <c r="AG20" s="64"/>
      <c r="AH20" s="92">
        <v>44.1</v>
      </c>
      <c r="AI20" s="97" t="s">
        <v>80</v>
      </c>
      <c r="AJ20" s="323" t="s">
        <v>329</v>
      </c>
      <c r="AK20" s="321" t="e">
        <f>IF(#REF!=0,"LN-Angaben fehlen!",IF(#REF!&gt;210,"Zuviel Stickstoff am Betrieb!",""))</f>
        <v>#REF!</v>
      </c>
      <c r="AM20" s="13" t="s">
        <v>81</v>
      </c>
      <c r="AN20" s="13"/>
      <c r="AO20" s="14"/>
      <c r="AP20" s="110" t="e">
        <f>SUM(AP5:AP19)</f>
        <v>#REF!</v>
      </c>
      <c r="AQ20" s="111" t="e">
        <f>SUM(AQ5:AQ19)</f>
        <v>#REF!</v>
      </c>
      <c r="AR20" s="111" t="e">
        <f>SUM(AR5:AR19)</f>
        <v>#REF!</v>
      </c>
      <c r="AS20" s="111" t="e">
        <f>SUM(AS5:AS19)</f>
        <v>#REF!</v>
      </c>
      <c r="AT20" s="112" t="e">
        <f>SUM(AT5:AT19)</f>
        <v>#REF!</v>
      </c>
      <c r="AU20" s="113" t="e">
        <f t="shared" si="0"/>
        <v>#REF!</v>
      </c>
      <c r="AV20" s="114" t="e">
        <f t="shared" ref="AV20:BE20" si="38">SUM(AV5:AV19)</f>
        <v>#REF!</v>
      </c>
      <c r="AW20" s="111" t="e">
        <f t="shared" si="38"/>
        <v>#REF!</v>
      </c>
      <c r="AX20" s="112" t="e">
        <f t="shared" si="38"/>
        <v>#REF!</v>
      </c>
      <c r="AY20" s="113" t="e">
        <f t="shared" si="38"/>
        <v>#REF!</v>
      </c>
      <c r="AZ20" s="113" t="e">
        <f t="shared" si="38"/>
        <v>#REF!</v>
      </c>
      <c r="BA20" s="114" t="e">
        <f t="shared" si="38"/>
        <v>#REF!</v>
      </c>
      <c r="BB20" s="111" t="e">
        <f t="shared" si="38"/>
        <v>#REF!</v>
      </c>
      <c r="BC20" s="111" t="e">
        <f t="shared" si="38"/>
        <v>#REF!</v>
      </c>
      <c r="BD20" s="111" t="e">
        <f t="shared" si="38"/>
        <v>#REF!</v>
      </c>
      <c r="BE20" s="112" t="e">
        <f t="shared" si="38"/>
        <v>#REF!</v>
      </c>
      <c r="BF20" s="113" t="e">
        <f t="shared" si="1"/>
        <v>#REF!</v>
      </c>
      <c r="BG20" s="19" t="e">
        <f t="shared" ref="BG20:BL20" si="39">SUM(BG5:BG19)</f>
        <v>#REF!</v>
      </c>
      <c r="BH20" s="16" t="e">
        <f t="shared" si="39"/>
        <v>#REF!</v>
      </c>
      <c r="BI20" s="16" t="e">
        <f t="shared" si="39"/>
        <v>#REF!</v>
      </c>
      <c r="BJ20" s="16" t="e">
        <f t="shared" si="39"/>
        <v>#REF!</v>
      </c>
      <c r="BK20" s="17" t="e">
        <f t="shared" si="39"/>
        <v>#REF!</v>
      </c>
      <c r="BL20" s="20" t="e">
        <f t="shared" si="39"/>
        <v>#REF!</v>
      </c>
      <c r="BM20" s="115"/>
      <c r="BN20" s="116"/>
      <c r="BO20" s="117"/>
      <c r="BP20" s="118"/>
      <c r="BQ20" s="20"/>
      <c r="BR20" s="119" t="s">
        <v>82</v>
      </c>
      <c r="BS20" s="120" t="e">
        <f t="shared" ref="BS20:CY20" si="40">SUM(BS5:BS19)</f>
        <v>#REF!</v>
      </c>
      <c r="BT20" s="121" t="e">
        <f t="shared" si="40"/>
        <v>#REF!</v>
      </c>
      <c r="BU20" s="121" t="e">
        <f t="shared" si="40"/>
        <v>#REF!</v>
      </c>
      <c r="BV20" s="121" t="e">
        <f t="shared" si="40"/>
        <v>#REF!</v>
      </c>
      <c r="BW20" s="122" t="e">
        <f t="shared" si="40"/>
        <v>#REF!</v>
      </c>
      <c r="BX20" s="374" t="e">
        <f t="shared" si="40"/>
        <v>#REF!</v>
      </c>
      <c r="BY20" s="120" t="e">
        <f t="shared" si="40"/>
        <v>#REF!</v>
      </c>
      <c r="BZ20" s="121" t="e">
        <f t="shared" si="40"/>
        <v>#REF!</v>
      </c>
      <c r="CA20" s="121" t="e">
        <f t="shared" si="40"/>
        <v>#REF!</v>
      </c>
      <c r="CB20" s="121" t="e">
        <f t="shared" si="40"/>
        <v>#REF!</v>
      </c>
      <c r="CC20" s="122" t="e">
        <f t="shared" si="40"/>
        <v>#REF!</v>
      </c>
      <c r="CD20" s="123" t="e">
        <f t="shared" si="40"/>
        <v>#REF!</v>
      </c>
      <c r="CE20" s="124" t="e">
        <f t="shared" si="40"/>
        <v>#REF!</v>
      </c>
      <c r="CF20" s="125" t="e">
        <f t="shared" si="40"/>
        <v>#REF!</v>
      </c>
      <c r="CG20" s="125" t="e">
        <f t="shared" si="40"/>
        <v>#REF!</v>
      </c>
      <c r="CH20" s="125" t="e">
        <f t="shared" si="40"/>
        <v>#REF!</v>
      </c>
      <c r="CI20" s="126" t="e">
        <f t="shared" si="40"/>
        <v>#REF!</v>
      </c>
      <c r="CJ20" s="124" t="e">
        <f t="shared" si="40"/>
        <v>#REF!</v>
      </c>
      <c r="CK20" s="125" t="e">
        <f t="shared" si="40"/>
        <v>#REF!</v>
      </c>
      <c r="CL20" s="125" t="e">
        <f t="shared" si="40"/>
        <v>#REF!</v>
      </c>
      <c r="CM20" s="125" t="e">
        <f t="shared" si="40"/>
        <v>#REF!</v>
      </c>
      <c r="CN20" s="126" t="e">
        <f t="shared" si="40"/>
        <v>#REF!</v>
      </c>
      <c r="CO20" s="124" t="e">
        <f t="shared" si="40"/>
        <v>#REF!</v>
      </c>
      <c r="CP20" s="125" t="e">
        <f t="shared" si="40"/>
        <v>#REF!</v>
      </c>
      <c r="CQ20" s="125" t="e">
        <f t="shared" si="40"/>
        <v>#REF!</v>
      </c>
      <c r="CR20" s="125" t="e">
        <f t="shared" si="40"/>
        <v>#REF!</v>
      </c>
      <c r="CS20" s="126" t="e">
        <f t="shared" si="40"/>
        <v>#REF!</v>
      </c>
      <c r="CT20" s="124" t="e">
        <f t="shared" si="40"/>
        <v>#REF!</v>
      </c>
      <c r="CU20" s="125" t="e">
        <f t="shared" si="40"/>
        <v>#REF!</v>
      </c>
      <c r="CV20" s="125" t="e">
        <f t="shared" si="40"/>
        <v>#REF!</v>
      </c>
      <c r="CW20" s="125" t="e">
        <f t="shared" si="40"/>
        <v>#REF!</v>
      </c>
      <c r="CX20" s="126" t="e">
        <f t="shared" si="40"/>
        <v>#REF!</v>
      </c>
      <c r="CY20" s="127" t="e">
        <f t="shared" si="40"/>
        <v>#REF!</v>
      </c>
    </row>
    <row r="21" spans="1:103" ht="15" thickBot="1" x14ac:dyDescent="0.25">
      <c r="A21" s="1">
        <v>17</v>
      </c>
      <c r="B21" s="86" t="str">
        <f t="shared" si="35"/>
        <v>17 - Milch- bzw. Mutterkühe (3000 kg Milch)  - Gülle</v>
      </c>
      <c r="C21" s="87" t="s">
        <v>83</v>
      </c>
      <c r="D21" s="88">
        <v>59.1</v>
      </c>
      <c r="E21" s="89"/>
      <c r="F21" s="89"/>
      <c r="G21" s="89"/>
      <c r="H21" s="90"/>
      <c r="I21" s="91">
        <v>11.25</v>
      </c>
      <c r="J21" s="64"/>
      <c r="K21" s="92"/>
      <c r="L21" s="91">
        <v>1</v>
      </c>
      <c r="M21" s="92">
        <v>1</v>
      </c>
      <c r="N21" s="91">
        <v>19</v>
      </c>
      <c r="O21" s="64"/>
      <c r="P21" s="64"/>
      <c r="Q21" s="74"/>
      <c r="R21" s="93"/>
      <c r="S21" s="85">
        <v>119.1</v>
      </c>
      <c r="T21" s="74"/>
      <c r="U21" s="74"/>
      <c r="V21" s="74"/>
      <c r="W21" s="93"/>
      <c r="X21" s="100"/>
      <c r="Y21" s="101"/>
      <c r="Z21" s="101"/>
      <c r="AA21" s="102"/>
      <c r="AB21" s="101"/>
      <c r="AC21" s="101"/>
      <c r="AD21" s="101"/>
      <c r="AE21" s="102"/>
      <c r="AF21" s="91">
        <v>51.4</v>
      </c>
      <c r="AG21" s="64"/>
      <c r="AH21" s="92"/>
      <c r="AI21" s="97" t="s">
        <v>83</v>
      </c>
      <c r="AJ21" s="323" t="s">
        <v>84</v>
      </c>
      <c r="AK21" s="321" t="e">
        <f>IF(AND(#REF!="",#REF!&lt;=175),"Wasserrechtsgesetz eingehalten!",IF(AND(#REF!="Nein",#REF!&lt;=175),"Wasserrechtsgesetz eingehalten!",IF(AND(#REF!="ja",#REF!&lt;=210),"Wasserrechtsgesetz eingehalten!",IF(AND(#REF!="",#REF!&gt;175),"Bitte Fruchtfolge definieren!","Wasserrechtsgesetz nicht eingehalten!"))))</f>
        <v>#REF!</v>
      </c>
      <c r="AU21" s="128" t="e">
        <f>SUM(AU5:AU19)</f>
        <v>#REF!</v>
      </c>
      <c r="BM21" s="117"/>
      <c r="BN21" s="129"/>
      <c r="BO21" s="117"/>
      <c r="BP21" s="118"/>
      <c r="BQ21" s="130"/>
      <c r="BR21" s="131" t="s">
        <v>85</v>
      </c>
      <c r="BS21" s="132" t="e">
        <f>BS20*0.87</f>
        <v>#REF!</v>
      </c>
      <c r="BT21" s="121" t="e">
        <f>BT20*0.87</f>
        <v>#REF!</v>
      </c>
      <c r="BU21" s="121" t="e">
        <f>BU20*0.87</f>
        <v>#REF!</v>
      </c>
      <c r="BV21" s="121" t="e">
        <f>BV20*0.87</f>
        <v>#REF!</v>
      </c>
      <c r="BW21" s="121" t="e">
        <f>BW20*0.91</f>
        <v>#REF!</v>
      </c>
      <c r="BX21" s="375" t="e">
        <f>SUM(BS21:BW21)</f>
        <v>#REF!</v>
      </c>
      <c r="BY21" s="132" t="e">
        <f>BY20*0.87</f>
        <v>#REF!</v>
      </c>
      <c r="BZ21" s="121" t="e">
        <f>BZ20*0.87</f>
        <v>#REF!</v>
      </c>
      <c r="CA21" s="121" t="e">
        <f>CA20*0.87</f>
        <v>#REF!</v>
      </c>
      <c r="CB21" s="121" t="e">
        <f>CB20*0.87</f>
        <v>#REF!</v>
      </c>
      <c r="CC21" s="121" t="e">
        <f>CC20*0.91</f>
        <v>#REF!</v>
      </c>
      <c r="CD21" s="133" t="e">
        <f>SUM(BY21:CC21)</f>
        <v>#REF!</v>
      </c>
      <c r="CE21" s="132"/>
      <c r="CF21" s="134" t="s">
        <v>86</v>
      </c>
      <c r="CG21" s="132"/>
      <c r="CH21" s="121"/>
      <c r="CI21" s="121"/>
      <c r="CJ21" s="121"/>
      <c r="CK21" s="134" t="s">
        <v>87</v>
      </c>
      <c r="CL21" s="132"/>
      <c r="CM21" s="121"/>
      <c r="CN21" s="121"/>
      <c r="CO21" s="121"/>
      <c r="CP21" s="134" t="s">
        <v>88</v>
      </c>
      <c r="CQ21" s="132"/>
      <c r="CR21" s="121"/>
      <c r="CS21" s="121"/>
      <c r="CT21" s="121"/>
      <c r="CU21" s="134" t="s">
        <v>89</v>
      </c>
      <c r="CV21" s="132"/>
      <c r="CW21" s="121"/>
      <c r="CX21" s="121"/>
    </row>
    <row r="22" spans="1:103" ht="16.5" thickBot="1" x14ac:dyDescent="0.3">
      <c r="A22" s="1">
        <v>18</v>
      </c>
      <c r="B22" s="86" t="str">
        <f t="shared" si="35"/>
        <v>18 - Milch- bzw. Mutterkühe (3000 kg Milch)  - Mist / Jauche</v>
      </c>
      <c r="C22" s="87" t="s">
        <v>90</v>
      </c>
      <c r="D22" s="88"/>
      <c r="E22" s="89"/>
      <c r="F22" s="89"/>
      <c r="G22" s="89">
        <v>16.2</v>
      </c>
      <c r="H22" s="90">
        <v>32.5</v>
      </c>
      <c r="I22" s="91"/>
      <c r="J22" s="64">
        <v>3.7</v>
      </c>
      <c r="K22" s="92">
        <v>7.2</v>
      </c>
      <c r="L22" s="91">
        <v>1</v>
      </c>
      <c r="M22" s="92">
        <v>1</v>
      </c>
      <c r="N22" s="91"/>
      <c r="O22" s="64"/>
      <c r="P22" s="64"/>
      <c r="Q22" s="74">
        <v>0.95</v>
      </c>
      <c r="R22" s="93">
        <v>18.05</v>
      </c>
      <c r="S22" s="85"/>
      <c r="T22" s="74"/>
      <c r="U22" s="74"/>
      <c r="V22" s="74">
        <v>39.302999999999997</v>
      </c>
      <c r="W22" s="93">
        <v>79.796999999999997</v>
      </c>
      <c r="X22" s="100"/>
      <c r="Y22" s="101"/>
      <c r="Z22" s="101"/>
      <c r="AA22" s="102"/>
      <c r="AB22" s="101"/>
      <c r="AC22" s="101"/>
      <c r="AD22" s="101"/>
      <c r="AE22" s="102"/>
      <c r="AF22" s="91"/>
      <c r="AG22" s="64">
        <v>14.1</v>
      </c>
      <c r="AH22" s="92">
        <v>29.5</v>
      </c>
      <c r="AI22" s="97" t="s">
        <v>90</v>
      </c>
      <c r="AJ22" s="7"/>
      <c r="AM22" s="135" t="s">
        <v>91</v>
      </c>
      <c r="AN22" s="136"/>
      <c r="AO22" s="137"/>
      <c r="AP22" s="138"/>
      <c r="AQ22" s="138"/>
      <c r="AR22" s="138"/>
      <c r="AS22" s="138"/>
      <c r="AT22" s="138"/>
      <c r="AU22" s="138"/>
      <c r="AV22" s="139" t="s">
        <v>92</v>
      </c>
      <c r="AW22" s="140" t="s">
        <v>93</v>
      </c>
      <c r="AX22" s="140" t="s">
        <v>94</v>
      </c>
      <c r="AY22" s="140" t="s">
        <v>15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41"/>
      <c r="BQ22" s="142"/>
      <c r="BR22" s="142" t="s">
        <v>95</v>
      </c>
      <c r="BS22" s="143" t="e">
        <f>BS21*0.7</f>
        <v>#REF!</v>
      </c>
      <c r="BT22" s="143" t="e">
        <f>BT21*0.8</f>
        <v>#REF!</v>
      </c>
      <c r="BU22" s="143" t="e">
        <f>BU21*0.85</f>
        <v>#REF!</v>
      </c>
      <c r="BV22" s="144" t="e">
        <f>BV21</f>
        <v>#REF!</v>
      </c>
      <c r="BW22" s="145" t="e">
        <f>BW21*0.5</f>
        <v>#REF!</v>
      </c>
      <c r="BX22" s="375" t="e">
        <f>SUM(BS22:BW22)</f>
        <v>#REF!</v>
      </c>
      <c r="BY22" s="143" t="e">
        <f>BY21*0.7</f>
        <v>#REF!</v>
      </c>
      <c r="BZ22" s="143" t="e">
        <f>BZ21*0.8</f>
        <v>#REF!</v>
      </c>
      <c r="CA22" s="143" t="e">
        <f>CA21*0.85</f>
        <v>#REF!</v>
      </c>
      <c r="CB22" s="144" t="e">
        <f>CB21</f>
        <v>#REF!</v>
      </c>
      <c r="CC22" s="145" t="e">
        <f>CC21*0.5</f>
        <v>#REF!</v>
      </c>
      <c r="CD22" s="146" t="e">
        <f>SUM(BY22:CC22)</f>
        <v>#REF!</v>
      </c>
      <c r="CE22" s="147" t="s">
        <v>96</v>
      </c>
      <c r="CF22" s="148" t="e">
        <f>SUM(CE20:CI20)</f>
        <v>#REF!</v>
      </c>
      <c r="CG22" s="149" t="s">
        <v>96</v>
      </c>
      <c r="CH22" s="149" t="s">
        <v>96</v>
      </c>
      <c r="CI22" s="149" t="s">
        <v>96</v>
      </c>
      <c r="CJ22" s="147" t="s">
        <v>96</v>
      </c>
      <c r="CK22" s="148" t="e">
        <f>SUM(CJ20:CN20)</f>
        <v>#REF!</v>
      </c>
      <c r="CL22" s="149" t="s">
        <v>96</v>
      </c>
      <c r="CM22" s="149" t="s">
        <v>96</v>
      </c>
      <c r="CN22" s="149" t="s">
        <v>96</v>
      </c>
      <c r="CO22" s="147" t="s">
        <v>96</v>
      </c>
      <c r="CP22" s="148" t="e">
        <f>SUM(CO20:CS20)</f>
        <v>#REF!</v>
      </c>
      <c r="CQ22" s="149" t="s">
        <v>96</v>
      </c>
      <c r="CR22" s="149" t="s">
        <v>96</v>
      </c>
      <c r="CS22" s="149" t="s">
        <v>96</v>
      </c>
      <c r="CT22" s="147" t="s">
        <v>96</v>
      </c>
      <c r="CU22" s="148" t="e">
        <f>SUM(CT20:CX20)</f>
        <v>#REF!</v>
      </c>
      <c r="CV22" s="149" t="s">
        <v>96</v>
      </c>
      <c r="CW22" s="149" t="s">
        <v>96</v>
      </c>
      <c r="CX22" s="149" t="s">
        <v>96</v>
      </c>
    </row>
    <row r="23" spans="1:103" x14ac:dyDescent="0.2">
      <c r="A23" s="1">
        <v>19</v>
      </c>
      <c r="B23" s="86" t="str">
        <f t="shared" si="35"/>
        <v>19 - Milch- bzw. Mutterkühe (3000 kg Milch)  - Tiefstallmist</v>
      </c>
      <c r="C23" s="87" t="s">
        <v>97</v>
      </c>
      <c r="D23" s="88"/>
      <c r="E23" s="89"/>
      <c r="F23" s="89"/>
      <c r="G23" s="89"/>
      <c r="H23" s="90">
        <v>48.7</v>
      </c>
      <c r="I23" s="91"/>
      <c r="J23" s="64"/>
      <c r="K23" s="92">
        <v>11.6</v>
      </c>
      <c r="L23" s="91">
        <v>1</v>
      </c>
      <c r="M23" s="92">
        <v>1</v>
      </c>
      <c r="N23" s="91"/>
      <c r="O23" s="64"/>
      <c r="P23" s="64"/>
      <c r="Q23" s="74"/>
      <c r="R23" s="93">
        <v>19</v>
      </c>
      <c r="S23" s="85"/>
      <c r="T23" s="74"/>
      <c r="U23" s="74"/>
      <c r="V23" s="74"/>
      <c r="W23" s="93">
        <v>119.1</v>
      </c>
      <c r="X23" s="100"/>
      <c r="Y23" s="101"/>
      <c r="Z23" s="101"/>
      <c r="AA23" s="102"/>
      <c r="AB23" s="101"/>
      <c r="AC23" s="101"/>
      <c r="AD23" s="101"/>
      <c r="AE23" s="102"/>
      <c r="AF23" s="91"/>
      <c r="AG23" s="64"/>
      <c r="AH23" s="92">
        <v>44.3</v>
      </c>
      <c r="AI23" s="97" t="s">
        <v>97</v>
      </c>
      <c r="AJ23" s="7"/>
      <c r="AK23" s="322" t="s">
        <v>326</v>
      </c>
      <c r="AM23" s="150" t="s">
        <v>16</v>
      </c>
      <c r="AN23" s="151"/>
      <c r="AO23" s="152"/>
      <c r="AP23" s="153" t="e">
        <f>AV23*AY23</f>
        <v>#REF!</v>
      </c>
      <c r="AQ23" s="340"/>
      <c r="AR23" s="340"/>
      <c r="AS23" s="340"/>
      <c r="AT23" s="340"/>
      <c r="AU23" s="154"/>
      <c r="AV23" s="155" t="e">
        <f>#REF!</f>
        <v>#REF!</v>
      </c>
      <c r="AW23" s="155" t="e">
        <f>#REF!</f>
        <v>#REF!</v>
      </c>
      <c r="AX23" s="155" t="e">
        <f>#REF!</f>
        <v>#REF!</v>
      </c>
      <c r="AY23" s="155" t="e">
        <f>#REF!</f>
        <v>#REF!</v>
      </c>
      <c r="AZ23" s="154"/>
      <c r="BA23" s="153" t="e">
        <f>AW23*$AY23</f>
        <v>#REF!</v>
      </c>
      <c r="BB23" s="154"/>
      <c r="BC23" s="154"/>
      <c r="BD23" s="154"/>
      <c r="BE23" s="154"/>
      <c r="BF23" s="154"/>
      <c r="BG23" s="153" t="e">
        <f>AX23*$AY23</f>
        <v>#REF!</v>
      </c>
      <c r="BH23" s="154"/>
      <c r="BI23" s="154"/>
      <c r="BJ23" s="154"/>
      <c r="BK23" s="154"/>
      <c r="BL23" s="152"/>
      <c r="CC23" s="156" t="s">
        <v>98</v>
      </c>
      <c r="CD23" s="157" t="e">
        <f>BX22+CD22</f>
        <v>#REF!</v>
      </c>
    </row>
    <row r="24" spans="1:103" x14ac:dyDescent="0.2">
      <c r="A24" s="1">
        <v>20</v>
      </c>
      <c r="B24" s="86" t="str">
        <f t="shared" si="35"/>
        <v>20 - Milch- bzw. Ammenkühe (4000 kg Milch)  - Gülle</v>
      </c>
      <c r="C24" s="87" t="s">
        <v>99</v>
      </c>
      <c r="D24" s="88">
        <v>66.7</v>
      </c>
      <c r="E24" s="89"/>
      <c r="F24" s="89"/>
      <c r="G24" s="89"/>
      <c r="H24" s="90"/>
      <c r="I24" s="91">
        <v>11.25</v>
      </c>
      <c r="J24" s="64"/>
      <c r="K24" s="92"/>
      <c r="L24" s="91">
        <v>1</v>
      </c>
      <c r="M24" s="92">
        <v>1</v>
      </c>
      <c r="N24" s="91">
        <v>23.6</v>
      </c>
      <c r="O24" s="64"/>
      <c r="P24" s="64"/>
      <c r="Q24" s="74"/>
      <c r="R24" s="93"/>
      <c r="S24" s="85">
        <v>134</v>
      </c>
      <c r="T24" s="74"/>
      <c r="U24" s="74"/>
      <c r="V24" s="74"/>
      <c r="W24" s="93"/>
      <c r="X24" s="100"/>
      <c r="Y24" s="101"/>
      <c r="Z24" s="101"/>
      <c r="AA24" s="102"/>
      <c r="AB24" s="101"/>
      <c r="AC24" s="101"/>
      <c r="AD24" s="101"/>
      <c r="AE24" s="102"/>
      <c r="AF24" s="91">
        <v>58</v>
      </c>
      <c r="AG24" s="64"/>
      <c r="AH24" s="92"/>
      <c r="AI24" s="97" t="s">
        <v>99</v>
      </c>
      <c r="AJ24" s="7"/>
      <c r="AK24" s="321" t="s">
        <v>323</v>
      </c>
      <c r="AM24" s="65" t="s">
        <v>17</v>
      </c>
      <c r="AN24" s="158"/>
      <c r="AO24" s="78"/>
      <c r="AP24" s="340"/>
      <c r="AQ24" s="64" t="e">
        <f>AV24*AY24</f>
        <v>#REF!</v>
      </c>
      <c r="AR24" s="340"/>
      <c r="AS24" s="340"/>
      <c r="AT24" s="340"/>
      <c r="AU24" s="154"/>
      <c r="AV24" s="159" t="e">
        <f>#REF!</f>
        <v>#REF!</v>
      </c>
      <c r="AW24" s="159" t="e">
        <f>#REF!</f>
        <v>#REF!</v>
      </c>
      <c r="AX24" s="159" t="e">
        <f>#REF!</f>
        <v>#REF!</v>
      </c>
      <c r="AY24" s="159" t="e">
        <f>#REF!</f>
        <v>#REF!</v>
      </c>
      <c r="AZ24" s="154"/>
      <c r="BA24" s="154"/>
      <c r="BB24" s="64" t="e">
        <f>AW24*$AY24</f>
        <v>#REF!</v>
      </c>
      <c r="BC24" s="154"/>
      <c r="BD24" s="154"/>
      <c r="BE24" s="154"/>
      <c r="BF24" s="154"/>
      <c r="BG24" s="154"/>
      <c r="BH24" s="64" t="e">
        <f>AX24*$AY24</f>
        <v>#REF!</v>
      </c>
      <c r="BI24" s="154"/>
      <c r="BJ24" s="154"/>
      <c r="BK24" s="154"/>
      <c r="BL24" s="152"/>
    </row>
    <row r="25" spans="1:103" x14ac:dyDescent="0.2">
      <c r="A25" s="1">
        <v>21</v>
      </c>
      <c r="B25" s="86" t="str">
        <f t="shared" si="35"/>
        <v>21 - Milch- bzw. Ammenkühe (4000 kg Milch)  - Mist / Jauche</v>
      </c>
      <c r="C25" s="87" t="s">
        <v>100</v>
      </c>
      <c r="D25" s="88"/>
      <c r="E25" s="89"/>
      <c r="F25" s="89"/>
      <c r="G25" s="89">
        <v>18.399999999999999</v>
      </c>
      <c r="H25" s="90">
        <v>36.6</v>
      </c>
      <c r="I25" s="91"/>
      <c r="J25" s="64">
        <v>3.7</v>
      </c>
      <c r="K25" s="92">
        <v>7.2</v>
      </c>
      <c r="L25" s="91">
        <v>1</v>
      </c>
      <c r="M25" s="92">
        <v>1</v>
      </c>
      <c r="N25" s="91"/>
      <c r="O25" s="64"/>
      <c r="P25" s="64"/>
      <c r="Q25" s="74">
        <v>1.18</v>
      </c>
      <c r="R25" s="93">
        <v>22.42</v>
      </c>
      <c r="S25" s="85"/>
      <c r="T25" s="74"/>
      <c r="U25" s="74"/>
      <c r="V25" s="74">
        <v>44.22</v>
      </c>
      <c r="W25" s="93">
        <v>89.78</v>
      </c>
      <c r="X25" s="100"/>
      <c r="Y25" s="101"/>
      <c r="Z25" s="101"/>
      <c r="AA25" s="102"/>
      <c r="AB25" s="101"/>
      <c r="AC25" s="101"/>
      <c r="AD25" s="101"/>
      <c r="AE25" s="102"/>
      <c r="AF25" s="91"/>
      <c r="AG25" s="64">
        <v>16</v>
      </c>
      <c r="AH25" s="92">
        <v>33.299999999999997</v>
      </c>
      <c r="AI25" s="97" t="s">
        <v>100</v>
      </c>
      <c r="AJ25" s="7"/>
      <c r="AK25" s="321" t="s">
        <v>322</v>
      </c>
      <c r="AM25" s="65" t="s">
        <v>18</v>
      </c>
      <c r="AN25" s="158"/>
      <c r="AO25" s="78"/>
      <c r="AP25" s="340"/>
      <c r="AQ25" s="340"/>
      <c r="AR25" s="64" t="e">
        <f>AV25*AY25</f>
        <v>#REF!</v>
      </c>
      <c r="AS25" s="340"/>
      <c r="AT25" s="340"/>
      <c r="AU25" s="154"/>
      <c r="AV25" s="159" t="e">
        <f>#REF!</f>
        <v>#REF!</v>
      </c>
      <c r="AW25" s="159" t="e">
        <f>#REF!</f>
        <v>#REF!</v>
      </c>
      <c r="AX25" s="159" t="e">
        <f>#REF!</f>
        <v>#REF!</v>
      </c>
      <c r="AY25" s="159" t="e">
        <f>#REF!</f>
        <v>#REF!</v>
      </c>
      <c r="AZ25" s="154"/>
      <c r="BA25" s="154"/>
      <c r="BB25" s="154"/>
      <c r="BC25" s="64" t="e">
        <f>AW25*$AY25</f>
        <v>#REF!</v>
      </c>
      <c r="BD25" s="154"/>
      <c r="BE25" s="154"/>
      <c r="BF25" s="154"/>
      <c r="BG25" s="154"/>
      <c r="BH25" s="154"/>
      <c r="BI25" s="64" t="e">
        <f>AX25*$AY25</f>
        <v>#REF!</v>
      </c>
      <c r="BJ25" s="154"/>
      <c r="BK25" s="154"/>
      <c r="BL25" s="152"/>
    </row>
    <row r="26" spans="1:103" x14ac:dyDescent="0.2">
      <c r="A26" s="1">
        <v>22</v>
      </c>
      <c r="B26" s="86" t="str">
        <f t="shared" si="35"/>
        <v>22 - Milch- bzw. Ammenkühe (4000 kg Milch)  - Tiefstallmist</v>
      </c>
      <c r="C26" s="87" t="s">
        <v>101</v>
      </c>
      <c r="D26" s="88"/>
      <c r="E26" s="89"/>
      <c r="F26" s="89"/>
      <c r="G26" s="89"/>
      <c r="H26" s="90">
        <v>55</v>
      </c>
      <c r="I26" s="91"/>
      <c r="J26" s="64"/>
      <c r="K26" s="92">
        <v>11.6</v>
      </c>
      <c r="L26" s="91">
        <v>1</v>
      </c>
      <c r="M26" s="92">
        <v>1</v>
      </c>
      <c r="N26" s="91"/>
      <c r="O26" s="64"/>
      <c r="P26" s="64"/>
      <c r="Q26" s="74"/>
      <c r="R26" s="93">
        <v>23.6</v>
      </c>
      <c r="S26" s="85"/>
      <c r="T26" s="74"/>
      <c r="U26" s="74"/>
      <c r="V26" s="74"/>
      <c r="W26" s="93">
        <v>134</v>
      </c>
      <c r="X26" s="100"/>
      <c r="Y26" s="101"/>
      <c r="Z26" s="101"/>
      <c r="AA26" s="102"/>
      <c r="AB26" s="101"/>
      <c r="AC26" s="101"/>
      <c r="AD26" s="101"/>
      <c r="AE26" s="102"/>
      <c r="AF26" s="91"/>
      <c r="AG26" s="64"/>
      <c r="AH26" s="92">
        <v>50.1</v>
      </c>
      <c r="AI26" s="97" t="s">
        <v>101</v>
      </c>
      <c r="AJ26" s="7"/>
      <c r="AM26" s="65" t="s">
        <v>8</v>
      </c>
      <c r="AN26" s="158"/>
      <c r="AO26" s="78"/>
      <c r="AP26" s="340"/>
      <c r="AQ26" s="340"/>
      <c r="AR26" s="340"/>
      <c r="AS26" s="64" t="e">
        <f>AV26*AY26</f>
        <v>#REF!</v>
      </c>
      <c r="AT26" s="340"/>
      <c r="AU26" s="154"/>
      <c r="AV26" s="159" t="e">
        <f>#REF!</f>
        <v>#REF!</v>
      </c>
      <c r="AW26" s="159" t="e">
        <f>#REF!</f>
        <v>#REF!</v>
      </c>
      <c r="AX26" s="159" t="e">
        <f>#REF!</f>
        <v>#REF!</v>
      </c>
      <c r="AY26" s="159" t="e">
        <f>#REF!</f>
        <v>#REF!</v>
      </c>
      <c r="AZ26" s="154"/>
      <c r="BA26" s="154"/>
      <c r="BB26" s="154"/>
      <c r="BC26" s="154"/>
      <c r="BD26" s="64" t="e">
        <f>AW26*$AY26</f>
        <v>#REF!</v>
      </c>
      <c r="BE26" s="154"/>
      <c r="BF26" s="154"/>
      <c r="BG26" s="154"/>
      <c r="BH26" s="154"/>
      <c r="BI26" s="154"/>
      <c r="BJ26" s="64" t="e">
        <f>AX26*$AY26</f>
        <v>#REF!</v>
      </c>
      <c r="BK26" s="154"/>
      <c r="BL26" s="152"/>
    </row>
    <row r="27" spans="1:103" ht="13.5" thickBot="1" x14ac:dyDescent="0.25">
      <c r="A27" s="1">
        <v>23</v>
      </c>
      <c r="B27" s="86" t="str">
        <f t="shared" si="35"/>
        <v>23 - Milchkühe (5000 kg Milch) - Gülle</v>
      </c>
      <c r="C27" s="87" t="s">
        <v>102</v>
      </c>
      <c r="D27" s="88">
        <v>74.400000000000006</v>
      </c>
      <c r="E27" s="89"/>
      <c r="F27" s="89"/>
      <c r="G27" s="89"/>
      <c r="H27" s="90"/>
      <c r="I27" s="91">
        <v>11.5</v>
      </c>
      <c r="J27" s="64"/>
      <c r="K27" s="92"/>
      <c r="L27" s="91">
        <v>1</v>
      </c>
      <c r="M27" s="92">
        <v>1</v>
      </c>
      <c r="N27" s="91">
        <v>28.2</v>
      </c>
      <c r="O27" s="64"/>
      <c r="P27" s="64"/>
      <c r="Q27" s="74"/>
      <c r="R27" s="93"/>
      <c r="S27" s="85">
        <v>148.9</v>
      </c>
      <c r="T27" s="74"/>
      <c r="U27" s="74"/>
      <c r="V27" s="74"/>
      <c r="W27" s="93"/>
      <c r="X27" s="100"/>
      <c r="Y27" s="101"/>
      <c r="Z27" s="101"/>
      <c r="AA27" s="102"/>
      <c r="AB27" s="101"/>
      <c r="AC27" s="101"/>
      <c r="AD27" s="101"/>
      <c r="AE27" s="102"/>
      <c r="AF27" s="91">
        <v>64.7</v>
      </c>
      <c r="AG27" s="64"/>
      <c r="AH27" s="92"/>
      <c r="AI27" s="314" t="s">
        <v>102</v>
      </c>
      <c r="AJ27" s="7"/>
      <c r="AK27" s="319"/>
      <c r="AL27" s="318"/>
      <c r="AM27" s="106" t="s">
        <v>9</v>
      </c>
      <c r="AN27" s="160"/>
      <c r="AO27" s="161"/>
      <c r="AP27" s="340"/>
      <c r="AQ27" s="340"/>
      <c r="AR27" s="340"/>
      <c r="AS27" s="340"/>
      <c r="AT27" s="64" t="e">
        <f>AV27*AY27</f>
        <v>#REF!</v>
      </c>
      <c r="AU27" s="154"/>
      <c r="AV27" s="159" t="e">
        <f>#REF!</f>
        <v>#REF!</v>
      </c>
      <c r="AW27" s="159" t="e">
        <f>#REF!</f>
        <v>#REF!</v>
      </c>
      <c r="AX27" s="159" t="e">
        <f>#REF!</f>
        <v>#REF!</v>
      </c>
      <c r="AY27" s="159" t="e">
        <f>#REF!</f>
        <v>#REF!</v>
      </c>
      <c r="AZ27" s="154"/>
      <c r="BA27" s="154"/>
      <c r="BB27" s="154"/>
      <c r="BC27" s="154"/>
      <c r="BD27" s="154"/>
      <c r="BE27" s="64" t="e">
        <f>AW27*$AY27</f>
        <v>#REF!</v>
      </c>
      <c r="BF27" s="154" t="s">
        <v>13</v>
      </c>
      <c r="BG27" s="154"/>
      <c r="BH27" s="154"/>
      <c r="BI27" s="154"/>
      <c r="BJ27" s="154"/>
      <c r="BK27" s="64" t="e">
        <f>AX27*$AY27</f>
        <v>#REF!</v>
      </c>
      <c r="BL27" s="152" t="s">
        <v>14</v>
      </c>
    </row>
    <row r="28" spans="1:103" ht="13.5" thickBot="1" x14ac:dyDescent="0.25">
      <c r="A28" s="1">
        <v>24</v>
      </c>
      <c r="B28" s="86" t="str">
        <f t="shared" si="35"/>
        <v>24 - Milchkühe (5000 kg Milch) - Mist/Jauche</v>
      </c>
      <c r="C28" s="87" t="s">
        <v>103</v>
      </c>
      <c r="D28" s="88"/>
      <c r="E28" s="89"/>
      <c r="F28" s="89"/>
      <c r="G28" s="89">
        <v>20.399999999999999</v>
      </c>
      <c r="H28" s="90">
        <v>40.9</v>
      </c>
      <c r="I28" s="91"/>
      <c r="J28" s="64">
        <v>3.8</v>
      </c>
      <c r="K28" s="92">
        <v>7.4</v>
      </c>
      <c r="L28" s="91">
        <v>1</v>
      </c>
      <c r="M28" s="92">
        <v>1</v>
      </c>
      <c r="N28" s="91"/>
      <c r="O28" s="64"/>
      <c r="P28" s="64"/>
      <c r="Q28" s="74">
        <v>1.41</v>
      </c>
      <c r="R28" s="93">
        <v>26.79</v>
      </c>
      <c r="S28" s="85"/>
      <c r="T28" s="74"/>
      <c r="U28" s="74"/>
      <c r="V28" s="74">
        <v>49.137</v>
      </c>
      <c r="W28" s="93">
        <v>99.763000000000005</v>
      </c>
      <c r="X28" s="100"/>
      <c r="Y28" s="101"/>
      <c r="Z28" s="101"/>
      <c r="AA28" s="102"/>
      <c r="AB28" s="101"/>
      <c r="AC28" s="101"/>
      <c r="AD28" s="101"/>
      <c r="AE28" s="102"/>
      <c r="AF28" s="91"/>
      <c r="AG28" s="64">
        <v>17.7</v>
      </c>
      <c r="AH28" s="92">
        <v>37.1</v>
      </c>
      <c r="AI28" s="314" t="s">
        <v>103</v>
      </c>
      <c r="AJ28" s="7"/>
      <c r="AK28" s="320"/>
      <c r="AL28" s="318"/>
      <c r="AM28" s="347" t="s">
        <v>333</v>
      </c>
      <c r="AN28" s="349"/>
      <c r="AO28" s="349"/>
      <c r="AP28" s="350" t="e">
        <f>AP23</f>
        <v>#REF!</v>
      </c>
      <c r="AQ28" s="350" t="e">
        <f>AQ24</f>
        <v>#REF!</v>
      </c>
      <c r="AR28" s="350" t="e">
        <f>AR25</f>
        <v>#REF!</v>
      </c>
      <c r="AS28" s="350" t="e">
        <f>AS26</f>
        <v>#REF!</v>
      </c>
      <c r="AT28" s="357" t="e">
        <f>AT27</f>
        <v>#REF!</v>
      </c>
      <c r="AU28" s="359" t="e">
        <f>SUM(AP28:AT28)</f>
        <v>#REF!</v>
      </c>
      <c r="AV28" s="53"/>
      <c r="AW28" s="13"/>
      <c r="AX28" s="51"/>
      <c r="AY28" s="165"/>
      <c r="AZ28" s="166"/>
      <c r="BA28" s="162" t="e">
        <f>BA20+BA23</f>
        <v>#REF!</v>
      </c>
      <c r="BB28" s="162" t="e">
        <f>BB20+BB24</f>
        <v>#REF!</v>
      </c>
      <c r="BC28" s="162" t="e">
        <f>BC20+BC25</f>
        <v>#REF!</v>
      </c>
      <c r="BD28" s="162" t="e">
        <f>BD20+BD26</f>
        <v>#REF!</v>
      </c>
      <c r="BE28" s="167" t="e">
        <f>BE20+BE27</f>
        <v>#REF!</v>
      </c>
      <c r="BF28" s="164" t="e">
        <f>SUM(BA28:BE28)</f>
        <v>#REF!</v>
      </c>
      <c r="BG28" s="163" t="e">
        <f>BG20+BG23</f>
        <v>#REF!</v>
      </c>
      <c r="BH28" s="162" t="e">
        <f>BH20+BH24</f>
        <v>#REF!</v>
      </c>
      <c r="BI28" s="162" t="e">
        <f>BI20+BI25</f>
        <v>#REF!</v>
      </c>
      <c r="BJ28" s="162" t="e">
        <f>BJ20+BJ26</f>
        <v>#REF!</v>
      </c>
      <c r="BK28" s="162" t="e">
        <f>BK20+BK27</f>
        <v>#REF!</v>
      </c>
      <c r="BL28" s="164" t="e">
        <f>SUM(BG28:BK28)</f>
        <v>#REF!</v>
      </c>
      <c r="BM28" s="109" t="s">
        <v>104</v>
      </c>
      <c r="BQ28" s="168"/>
      <c r="BR28" s="168"/>
    </row>
    <row r="29" spans="1:103" ht="13.5" thickBot="1" x14ac:dyDescent="0.25">
      <c r="A29" s="1">
        <v>25</v>
      </c>
      <c r="B29" s="86" t="str">
        <f t="shared" si="35"/>
        <v>25 - Milchkühe (5000 kg Milch) - Tiefstallmist</v>
      </c>
      <c r="C29" s="87" t="s">
        <v>105</v>
      </c>
      <c r="D29" s="88"/>
      <c r="E29" s="89"/>
      <c r="F29" s="89"/>
      <c r="G29" s="89"/>
      <c r="H29" s="90">
        <v>61.3</v>
      </c>
      <c r="I29" s="91"/>
      <c r="J29" s="64"/>
      <c r="K29" s="92">
        <v>11.9</v>
      </c>
      <c r="L29" s="91">
        <v>1</v>
      </c>
      <c r="M29" s="92">
        <v>1</v>
      </c>
      <c r="N29" s="91"/>
      <c r="O29" s="64"/>
      <c r="P29" s="64"/>
      <c r="Q29" s="74"/>
      <c r="R29" s="93">
        <v>28.2</v>
      </c>
      <c r="S29" s="85"/>
      <c r="T29" s="74"/>
      <c r="U29" s="74"/>
      <c r="V29" s="74"/>
      <c r="W29" s="93">
        <v>148.9</v>
      </c>
      <c r="X29" s="100"/>
      <c r="Y29" s="101"/>
      <c r="Z29" s="101"/>
      <c r="AA29" s="102"/>
      <c r="AB29" s="101"/>
      <c r="AC29" s="101"/>
      <c r="AD29" s="101"/>
      <c r="AE29" s="102"/>
      <c r="AF29" s="91"/>
      <c r="AG29" s="64"/>
      <c r="AH29" s="92">
        <v>55.8</v>
      </c>
      <c r="AI29" s="314" t="s">
        <v>105</v>
      </c>
      <c r="AJ29" s="7"/>
      <c r="AK29" s="320"/>
      <c r="AL29" s="318"/>
      <c r="AM29" s="347" t="s">
        <v>334</v>
      </c>
      <c r="AN29" t="s">
        <v>335</v>
      </c>
      <c r="AU29" s="359" t="e">
        <f>BF49</f>
        <v>#REF!</v>
      </c>
      <c r="BA29" s="169" t="e">
        <f>CE20+CO20</f>
        <v>#REF!</v>
      </c>
      <c r="BB29" s="169" t="e">
        <f>CF20+CP20</f>
        <v>#REF!</v>
      </c>
      <c r="BC29" s="169" t="e">
        <f>CG20+CQ20</f>
        <v>#REF!</v>
      </c>
      <c r="BD29" s="169" t="e">
        <f>CH20+CR20</f>
        <v>#REF!</v>
      </c>
      <c r="BE29" s="169" t="e">
        <f>CI20+CS20</f>
        <v>#REF!</v>
      </c>
      <c r="BF29" s="170" t="e">
        <f>SUM(BA29:BE29)</f>
        <v>#REF!</v>
      </c>
      <c r="BG29" s="169" t="e">
        <f>CJ20+CT20</f>
        <v>#REF!</v>
      </c>
      <c r="BH29" s="169" t="e">
        <f>CK20+CU20</f>
        <v>#REF!</v>
      </c>
      <c r="BI29" s="169" t="e">
        <f>CL20+CV20</f>
        <v>#REF!</v>
      </c>
      <c r="BJ29" s="169" t="e">
        <f>CM20+CW20</f>
        <v>#REF!</v>
      </c>
      <c r="BK29" s="169" t="e">
        <f>CN20+CX20</f>
        <v>#REF!</v>
      </c>
      <c r="BL29" s="170" t="e">
        <f>SUM(BG29:BK29)</f>
        <v>#REF!</v>
      </c>
      <c r="BM29" s="109" t="s">
        <v>107</v>
      </c>
      <c r="BQ29" s="168"/>
      <c r="BR29" s="168"/>
    </row>
    <row r="30" spans="1:103" ht="15" thickBot="1" x14ac:dyDescent="0.25">
      <c r="A30" s="1">
        <v>26</v>
      </c>
      <c r="B30" s="86" t="str">
        <f t="shared" si="35"/>
        <v>26 - Milchkühe (6000 kg Milch) - Gülle</v>
      </c>
      <c r="C30" s="87" t="s">
        <v>108</v>
      </c>
      <c r="D30" s="88">
        <v>82</v>
      </c>
      <c r="E30" s="89"/>
      <c r="F30" s="89"/>
      <c r="G30" s="89"/>
      <c r="H30" s="90"/>
      <c r="I30" s="91">
        <v>11.8</v>
      </c>
      <c r="J30" s="64"/>
      <c r="K30" s="92"/>
      <c r="L30" s="91">
        <v>1</v>
      </c>
      <c r="M30" s="92">
        <v>1</v>
      </c>
      <c r="N30" s="91">
        <v>32.799999999999997</v>
      </c>
      <c r="O30" s="64"/>
      <c r="P30" s="64"/>
      <c r="Q30" s="74"/>
      <c r="R30" s="93"/>
      <c r="S30" s="85">
        <v>163.80000000000001</v>
      </c>
      <c r="T30" s="74"/>
      <c r="U30" s="74"/>
      <c r="V30" s="74"/>
      <c r="W30" s="93"/>
      <c r="X30" s="100"/>
      <c r="Y30" s="101"/>
      <c r="Z30" s="101"/>
      <c r="AA30" s="102"/>
      <c r="AB30" s="101"/>
      <c r="AC30" s="101"/>
      <c r="AD30" s="101"/>
      <c r="AE30" s="102"/>
      <c r="AF30" s="91">
        <v>71.3</v>
      </c>
      <c r="AG30" s="64"/>
      <c r="AH30" s="92"/>
      <c r="AI30" s="97" t="s">
        <v>108</v>
      </c>
      <c r="AJ30" s="7"/>
      <c r="AK30" s="320"/>
      <c r="AL30" s="318"/>
      <c r="AM30" s="348" t="s">
        <v>336</v>
      </c>
      <c r="AN30" t="s">
        <v>337</v>
      </c>
      <c r="AU30" s="359" t="e">
        <f>CD20</f>
        <v>#REF!</v>
      </c>
      <c r="BA30" s="173" t="e">
        <f>BA28-BA29</f>
        <v>#REF!</v>
      </c>
      <c r="BB30" s="174" t="e">
        <f>BB28-BB29</f>
        <v>#REF!</v>
      </c>
      <c r="BC30" s="174" t="e">
        <f>BC28-BC29</f>
        <v>#REF!</v>
      </c>
      <c r="BD30" s="174" t="e">
        <f>BD28-BD29</f>
        <v>#REF!</v>
      </c>
      <c r="BE30" s="174" t="e">
        <f>BE28-BE29</f>
        <v>#REF!</v>
      </c>
      <c r="BF30" s="164" t="e">
        <f>SUM(BA30:BE30)</f>
        <v>#REF!</v>
      </c>
      <c r="BG30" s="174" t="e">
        <f>BG28-BG29</f>
        <v>#REF!</v>
      </c>
      <c r="BH30" s="174" t="e">
        <f>BH28-BH29</f>
        <v>#REF!</v>
      </c>
      <c r="BI30" s="174" t="e">
        <f>BI28-BI29</f>
        <v>#REF!</v>
      </c>
      <c r="BJ30" s="174" t="e">
        <f>BJ28-BJ29</f>
        <v>#REF!</v>
      </c>
      <c r="BK30" s="174" t="e">
        <f>BK28-BK29</f>
        <v>#REF!</v>
      </c>
      <c r="BL30" s="164" t="e">
        <f>SUM(BG30:BK30)</f>
        <v>#REF!</v>
      </c>
      <c r="BM30" s="109" t="s">
        <v>110</v>
      </c>
      <c r="BQ30" s="175"/>
      <c r="BR30" s="175"/>
    </row>
    <row r="31" spans="1:103" ht="15.75" thickBot="1" x14ac:dyDescent="0.25">
      <c r="A31" s="1">
        <v>27</v>
      </c>
      <c r="B31" s="86" t="str">
        <f t="shared" si="35"/>
        <v>27 - Milchkühe (6000 kg Milch) - Mist/Jauche</v>
      </c>
      <c r="C31" s="87" t="s">
        <v>111</v>
      </c>
      <c r="D31" s="88"/>
      <c r="E31" s="89"/>
      <c r="F31" s="89"/>
      <c r="G31" s="89">
        <v>22.5</v>
      </c>
      <c r="H31" s="90">
        <v>45.1</v>
      </c>
      <c r="I31" s="91"/>
      <c r="J31" s="64">
        <v>3.9</v>
      </c>
      <c r="K31" s="92">
        <v>7.6</v>
      </c>
      <c r="L31" s="91">
        <v>1</v>
      </c>
      <c r="M31" s="92">
        <v>1</v>
      </c>
      <c r="N31" s="91"/>
      <c r="O31" s="64"/>
      <c r="P31" s="64"/>
      <c r="Q31" s="74">
        <v>1.64</v>
      </c>
      <c r="R31" s="93">
        <v>31.16</v>
      </c>
      <c r="S31" s="85"/>
      <c r="T31" s="74"/>
      <c r="U31" s="74"/>
      <c r="V31" s="74">
        <v>54.054000000000002</v>
      </c>
      <c r="W31" s="93">
        <v>109.746</v>
      </c>
      <c r="X31" s="100"/>
      <c r="Y31" s="101"/>
      <c r="Z31" s="101"/>
      <c r="AA31" s="102"/>
      <c r="AB31" s="101"/>
      <c r="AC31" s="101"/>
      <c r="AD31" s="101"/>
      <c r="AE31" s="102"/>
      <c r="AF31" s="91"/>
      <c r="AG31" s="64">
        <v>19.600000000000001</v>
      </c>
      <c r="AH31" s="92">
        <v>41</v>
      </c>
      <c r="AI31" s="97" t="s">
        <v>111</v>
      </c>
      <c r="AJ31" s="7"/>
      <c r="AK31" s="320"/>
      <c r="AL31" s="341"/>
      <c r="AM31" s="360" t="s">
        <v>340</v>
      </c>
      <c r="AN31" t="s">
        <v>341</v>
      </c>
      <c r="AU31" s="359" t="e">
        <f>AU51+AU52+AU53</f>
        <v>#REF!</v>
      </c>
      <c r="BA31" s="177"/>
      <c r="BB31" s="176"/>
      <c r="BC31" s="176"/>
      <c r="BD31" s="176"/>
      <c r="BE31" s="178" t="s">
        <v>331</v>
      </c>
      <c r="BF31" s="179" t="e">
        <f>BF30-BG49</f>
        <v>#REF!</v>
      </c>
      <c r="BG31" s="371"/>
      <c r="BH31" s="372"/>
      <c r="BI31" s="372"/>
      <c r="BJ31" s="176"/>
      <c r="BK31" s="178" t="s">
        <v>112</v>
      </c>
      <c r="BL31" s="179" t="e">
        <f>BL30-BH49</f>
        <v>#REF!</v>
      </c>
      <c r="BM31" s="109" t="s">
        <v>113</v>
      </c>
    </row>
    <row r="32" spans="1:103" ht="15.75" thickBot="1" x14ac:dyDescent="0.25">
      <c r="A32" s="1">
        <v>28</v>
      </c>
      <c r="B32" s="86" t="str">
        <f t="shared" si="35"/>
        <v>28 - Milchkühe (6000 kg Milch) - Tiefstallmist</v>
      </c>
      <c r="C32" s="87" t="s">
        <v>114</v>
      </c>
      <c r="D32" s="88"/>
      <c r="E32" s="89"/>
      <c r="F32" s="89"/>
      <c r="G32" s="89"/>
      <c r="H32" s="90">
        <v>67.599999999999994</v>
      </c>
      <c r="I32" s="91"/>
      <c r="J32" s="64"/>
      <c r="K32" s="92">
        <v>12.1</v>
      </c>
      <c r="L32" s="91">
        <v>1</v>
      </c>
      <c r="M32" s="92">
        <v>1</v>
      </c>
      <c r="N32" s="91"/>
      <c r="O32" s="64"/>
      <c r="P32" s="64"/>
      <c r="Q32" s="74"/>
      <c r="R32" s="93">
        <v>32.799999999999997</v>
      </c>
      <c r="S32" s="85"/>
      <c r="T32" s="74"/>
      <c r="U32" s="74"/>
      <c r="V32" s="74"/>
      <c r="W32" s="93">
        <v>163.80000000000001</v>
      </c>
      <c r="X32" s="100"/>
      <c r="Y32" s="101"/>
      <c r="Z32" s="101"/>
      <c r="AA32" s="102"/>
      <c r="AB32" s="101"/>
      <c r="AC32" s="101"/>
      <c r="AD32" s="101"/>
      <c r="AE32" s="102"/>
      <c r="AF32" s="91"/>
      <c r="AG32" s="64"/>
      <c r="AH32" s="92">
        <v>61.5</v>
      </c>
      <c r="AI32" s="97" t="s">
        <v>114</v>
      </c>
      <c r="AJ32" s="7"/>
      <c r="AM32" s="354" t="s">
        <v>339</v>
      </c>
      <c r="AN32" s="355"/>
      <c r="AO32" s="355"/>
      <c r="AP32" s="355"/>
      <c r="AQ32" s="355"/>
      <c r="AR32" s="355"/>
      <c r="AS32" s="355"/>
      <c r="AT32" s="356"/>
      <c r="AU32" s="358" t="e">
        <f>AU28-AU29-AU30</f>
        <v>#REF!</v>
      </c>
      <c r="BA32" s="177"/>
      <c r="BB32" s="176"/>
      <c r="BC32" s="176"/>
      <c r="BD32" s="176"/>
      <c r="BE32" s="178" t="s">
        <v>115</v>
      </c>
      <c r="BF32" s="369" t="e">
        <f>BF31+CF22</f>
        <v>#REF!</v>
      </c>
      <c r="BG32" s="366" t="s">
        <v>347</v>
      </c>
      <c r="BH32" s="368"/>
      <c r="BI32" s="373"/>
      <c r="BL32" s="369" t="e">
        <f>BL31+CK22</f>
        <v>#REF!</v>
      </c>
    </row>
    <row r="33" spans="1:64" ht="15.75" thickBot="1" x14ac:dyDescent="0.25">
      <c r="A33" s="1">
        <v>29</v>
      </c>
      <c r="B33" s="86" t="str">
        <f t="shared" si="35"/>
        <v>29 - Milchkühe (7000 kg Milch) - Gülle</v>
      </c>
      <c r="C33" s="87" t="s">
        <v>116</v>
      </c>
      <c r="D33" s="88">
        <v>89.7</v>
      </c>
      <c r="E33" s="89"/>
      <c r="F33" s="89"/>
      <c r="G33" s="89"/>
      <c r="H33" s="90"/>
      <c r="I33" s="91">
        <v>11.65</v>
      </c>
      <c r="J33" s="64"/>
      <c r="K33" s="92"/>
      <c r="L33" s="91">
        <v>1</v>
      </c>
      <c r="M33" s="92">
        <v>1</v>
      </c>
      <c r="N33" s="91">
        <v>37.4</v>
      </c>
      <c r="O33" s="64"/>
      <c r="P33" s="64"/>
      <c r="Q33" s="74"/>
      <c r="R33" s="93"/>
      <c r="S33" s="85">
        <v>178.7</v>
      </c>
      <c r="T33" s="74"/>
      <c r="U33" s="74"/>
      <c r="V33" s="74"/>
      <c r="W33" s="93"/>
      <c r="X33" s="100"/>
      <c r="Y33" s="101"/>
      <c r="Z33" s="101"/>
      <c r="AA33" s="102"/>
      <c r="AB33" s="101"/>
      <c r="AC33" s="101"/>
      <c r="AD33" s="101"/>
      <c r="AE33" s="102"/>
      <c r="AF33" s="91">
        <v>78</v>
      </c>
      <c r="AG33" s="64"/>
      <c r="AH33" s="92"/>
      <c r="AI33" s="97" t="s">
        <v>116</v>
      </c>
      <c r="AJ33" s="7"/>
      <c r="AM33" s="345" t="s">
        <v>338</v>
      </c>
      <c r="AN33" s="346"/>
      <c r="AO33" s="346"/>
      <c r="AP33" s="346"/>
      <c r="AQ33" s="346"/>
      <c r="AR33" s="346"/>
      <c r="AS33" s="346"/>
      <c r="AT33" s="346"/>
      <c r="AU33" s="362" t="e">
        <f>AU20+AU31+AU32</f>
        <v>#REF!</v>
      </c>
      <c r="AV33" s="337" t="s">
        <v>146</v>
      </c>
      <c r="AW33" s="331"/>
      <c r="BF33" s="370" t="e">
        <f>#REF!+Q177+BF32</f>
        <v>#REF!</v>
      </c>
      <c r="BG33" s="367" t="s">
        <v>318</v>
      </c>
      <c r="BH33" s="368"/>
      <c r="BI33" s="373"/>
      <c r="BL33" s="370" t="e">
        <f>#REF!+R177+BL32</f>
        <v>#REF!</v>
      </c>
    </row>
    <row r="34" spans="1:64" x14ac:dyDescent="0.2">
      <c r="A34" s="1">
        <v>30</v>
      </c>
      <c r="B34" s="86" t="str">
        <f t="shared" si="35"/>
        <v>30 - Milchkühe (7000 kg Milch) - Mist/Jauche</v>
      </c>
      <c r="C34" s="87" t="s">
        <v>118</v>
      </c>
      <c r="D34" s="88"/>
      <c r="E34" s="89"/>
      <c r="F34" s="89"/>
      <c r="G34" s="89">
        <v>24.6</v>
      </c>
      <c r="H34" s="90">
        <v>49.3</v>
      </c>
      <c r="I34" s="91"/>
      <c r="J34" s="64">
        <v>3.85</v>
      </c>
      <c r="K34" s="92">
        <v>7.5</v>
      </c>
      <c r="L34" s="91">
        <v>1</v>
      </c>
      <c r="M34" s="92">
        <v>1</v>
      </c>
      <c r="N34" s="91"/>
      <c r="O34" s="64"/>
      <c r="P34" s="64"/>
      <c r="Q34" s="74">
        <v>1.87</v>
      </c>
      <c r="R34" s="93">
        <v>35.53</v>
      </c>
      <c r="S34" s="85"/>
      <c r="T34" s="74"/>
      <c r="U34" s="74"/>
      <c r="V34" s="74">
        <v>58.970999999999997</v>
      </c>
      <c r="W34" s="93">
        <v>119.729</v>
      </c>
      <c r="X34" s="100"/>
      <c r="Y34" s="101"/>
      <c r="Z34" s="101"/>
      <c r="AA34" s="102"/>
      <c r="AB34" s="101"/>
      <c r="AC34" s="101"/>
      <c r="AD34" s="101"/>
      <c r="AE34" s="102"/>
      <c r="AF34" s="91"/>
      <c r="AG34" s="64">
        <v>21.4</v>
      </c>
      <c r="AH34" s="92">
        <v>44.8</v>
      </c>
      <c r="AI34" s="97" t="s">
        <v>118</v>
      </c>
      <c r="AJ34" s="7"/>
      <c r="AX34" s="353"/>
    </row>
    <row r="35" spans="1:64" ht="13.5" customHeight="1" thickBot="1" x14ac:dyDescent="0.25">
      <c r="A35" s="1">
        <v>31</v>
      </c>
      <c r="B35" s="86" t="str">
        <f t="shared" si="35"/>
        <v>31 - Milchkühe (7000 kg Milch) - Tiefstallmist</v>
      </c>
      <c r="C35" s="87" t="s">
        <v>125</v>
      </c>
      <c r="D35" s="88"/>
      <c r="E35" s="89"/>
      <c r="F35" s="89"/>
      <c r="G35" s="89"/>
      <c r="H35" s="90">
        <v>73.900000000000006</v>
      </c>
      <c r="I35" s="91"/>
      <c r="J35" s="64"/>
      <c r="K35" s="92">
        <v>12</v>
      </c>
      <c r="L35" s="91">
        <v>1</v>
      </c>
      <c r="M35" s="92">
        <v>1</v>
      </c>
      <c r="N35" s="91"/>
      <c r="O35" s="64"/>
      <c r="P35" s="64"/>
      <c r="Q35" s="74"/>
      <c r="R35" s="93">
        <v>37.4</v>
      </c>
      <c r="S35" s="85"/>
      <c r="T35" s="74"/>
      <c r="U35" s="74"/>
      <c r="V35" s="74"/>
      <c r="W35" s="93">
        <v>178.7</v>
      </c>
      <c r="X35" s="100"/>
      <c r="Y35" s="101"/>
      <c r="Z35" s="101"/>
      <c r="AA35" s="102"/>
      <c r="AB35" s="101"/>
      <c r="AC35" s="101"/>
      <c r="AD35" s="101"/>
      <c r="AE35" s="102"/>
      <c r="AF35" s="91"/>
      <c r="AG35" s="64"/>
      <c r="AH35" s="92">
        <v>67.2</v>
      </c>
      <c r="AI35" s="97" t="s">
        <v>125</v>
      </c>
      <c r="AJ35" s="7"/>
      <c r="AM35" s="342" t="s">
        <v>106</v>
      </c>
      <c r="AN35" s="343"/>
      <c r="AO35" s="343"/>
      <c r="AP35" s="344" t="e">
        <f>BS20+BY20</f>
        <v>#REF!</v>
      </c>
      <c r="AQ35" s="344" t="e">
        <f>BT20+BZ20</f>
        <v>#REF!</v>
      </c>
      <c r="AR35" s="344" t="e">
        <f>BU20+CA20</f>
        <v>#REF!</v>
      </c>
      <c r="AS35" s="344" t="e">
        <f>BV20+CB20</f>
        <v>#REF!</v>
      </c>
      <c r="AT35" s="344" t="e">
        <f>BW20+CC20</f>
        <v>#REF!</v>
      </c>
      <c r="AU35" s="351" t="e">
        <f>SUM(AP35:AT35)</f>
        <v>#REF!</v>
      </c>
      <c r="AV35" s="438" t="s">
        <v>342</v>
      </c>
      <c r="AW35" s="439"/>
      <c r="AX35" s="439"/>
    </row>
    <row r="36" spans="1:64" ht="15" thickBot="1" x14ac:dyDescent="0.25">
      <c r="A36" s="1">
        <v>32</v>
      </c>
      <c r="B36" s="86" t="str">
        <f t="shared" si="35"/>
        <v>32 - Milchkühe (8000 kg Milch) - Gülle</v>
      </c>
      <c r="C36" s="87" t="s">
        <v>127</v>
      </c>
      <c r="D36" s="88">
        <v>97.3</v>
      </c>
      <c r="E36" s="89"/>
      <c r="F36" s="89"/>
      <c r="G36" s="89"/>
      <c r="H36" s="90"/>
      <c r="I36" s="91">
        <v>11.95</v>
      </c>
      <c r="J36" s="64"/>
      <c r="K36" s="92"/>
      <c r="L36" s="91">
        <v>1</v>
      </c>
      <c r="M36" s="92">
        <v>1</v>
      </c>
      <c r="N36" s="91">
        <v>41.9</v>
      </c>
      <c r="O36" s="64"/>
      <c r="P36" s="64"/>
      <c r="Q36" s="74"/>
      <c r="R36" s="93"/>
      <c r="S36" s="85">
        <v>193.6</v>
      </c>
      <c r="T36" s="74"/>
      <c r="U36" s="74"/>
      <c r="V36" s="74"/>
      <c r="W36" s="93"/>
      <c r="X36" s="100"/>
      <c r="Y36" s="101"/>
      <c r="Z36" s="101"/>
      <c r="AA36" s="102"/>
      <c r="AB36" s="101"/>
      <c r="AC36" s="101"/>
      <c r="AD36" s="101"/>
      <c r="AE36" s="102"/>
      <c r="AF36" s="91">
        <v>84.7</v>
      </c>
      <c r="AG36" s="64"/>
      <c r="AH36" s="92"/>
      <c r="AI36" s="97" t="s">
        <v>127</v>
      </c>
      <c r="AJ36" s="7"/>
      <c r="AM36" s="171" t="s">
        <v>109</v>
      </c>
      <c r="AN36" s="171"/>
      <c r="AO36" s="172"/>
      <c r="AP36" s="173" t="e">
        <f>AP20+AP28-AP35</f>
        <v>#REF!</v>
      </c>
      <c r="AQ36" s="173" t="e">
        <f>AQ20+AQ28-AQ35</f>
        <v>#REF!</v>
      </c>
      <c r="AR36" s="173" t="e">
        <f>AR20+AR28-AR35</f>
        <v>#REF!</v>
      </c>
      <c r="AS36" s="173" t="e">
        <f>AS20+AS28-AS35</f>
        <v>#REF!</v>
      </c>
      <c r="AT36" s="173" t="e">
        <f>AT20+AT28-AT35</f>
        <v>#REF!</v>
      </c>
      <c r="AU36" s="361" t="e">
        <f>SUM(AP36:AT36)</f>
        <v>#REF!</v>
      </c>
      <c r="AV36" s="438"/>
      <c r="AW36" s="439"/>
      <c r="AX36" s="439"/>
    </row>
    <row r="37" spans="1:64" ht="15.75" thickBot="1" x14ac:dyDescent="0.25">
      <c r="A37" s="1">
        <v>33</v>
      </c>
      <c r="B37" s="86" t="str">
        <f t="shared" si="35"/>
        <v>33 - Milchkühe (8000 kg Milch) - Mist/Jauche</v>
      </c>
      <c r="C37" s="87" t="s">
        <v>129</v>
      </c>
      <c r="D37" s="88"/>
      <c r="E37" s="89"/>
      <c r="F37" s="89"/>
      <c r="G37" s="89">
        <v>26.7</v>
      </c>
      <c r="H37" s="90">
        <v>53.5</v>
      </c>
      <c r="I37" s="91"/>
      <c r="J37" s="64">
        <v>3.95</v>
      </c>
      <c r="K37" s="92">
        <v>7.6</v>
      </c>
      <c r="L37" s="91">
        <v>1</v>
      </c>
      <c r="M37" s="92">
        <v>1</v>
      </c>
      <c r="N37" s="91"/>
      <c r="O37" s="64"/>
      <c r="P37" s="64"/>
      <c r="Q37" s="74">
        <v>2.0950000000000002</v>
      </c>
      <c r="R37" s="93">
        <v>39.805</v>
      </c>
      <c r="S37" s="85"/>
      <c r="T37" s="74"/>
      <c r="U37" s="74"/>
      <c r="V37" s="74">
        <v>63.887999999999998</v>
      </c>
      <c r="W37" s="93">
        <v>129.71199999999999</v>
      </c>
      <c r="X37" s="100"/>
      <c r="Y37" s="101"/>
      <c r="Z37" s="101"/>
      <c r="AA37" s="102"/>
      <c r="AB37" s="101"/>
      <c r="AC37" s="101"/>
      <c r="AD37" s="101"/>
      <c r="AE37" s="102"/>
      <c r="AF37" s="91"/>
      <c r="AG37" s="64">
        <v>23.2</v>
      </c>
      <c r="AH37" s="92">
        <v>48.6</v>
      </c>
      <c r="AI37" s="97" t="s">
        <v>129</v>
      </c>
      <c r="AJ37" s="7"/>
      <c r="AM37" s="334"/>
      <c r="AN37" s="335"/>
      <c r="AO37" s="335"/>
      <c r="AP37" s="336"/>
      <c r="AQ37" s="336"/>
      <c r="AR37" s="336"/>
      <c r="AS37" s="336"/>
      <c r="AT37" s="336"/>
      <c r="AU37" s="352"/>
      <c r="AV37" s="438"/>
      <c r="AW37" s="439"/>
      <c r="AX37" s="439"/>
    </row>
    <row r="38" spans="1:64" x14ac:dyDescent="0.2">
      <c r="A38" s="1">
        <v>34</v>
      </c>
      <c r="B38" s="86" t="str">
        <f t="shared" si="35"/>
        <v>34 - Milchkühe (8000 kg Milch) - Tiefstallmist</v>
      </c>
      <c r="C38" s="87" t="s">
        <v>131</v>
      </c>
      <c r="D38" s="88"/>
      <c r="E38" s="89"/>
      <c r="F38" s="89"/>
      <c r="G38" s="89"/>
      <c r="H38" s="90">
        <v>80.2</v>
      </c>
      <c r="I38" s="91"/>
      <c r="J38" s="64"/>
      <c r="K38" s="92">
        <v>12.3</v>
      </c>
      <c r="L38" s="91">
        <v>1</v>
      </c>
      <c r="M38" s="92">
        <v>1</v>
      </c>
      <c r="N38" s="91"/>
      <c r="O38" s="64"/>
      <c r="P38" s="64"/>
      <c r="Q38" s="74"/>
      <c r="R38" s="93">
        <v>41.9</v>
      </c>
      <c r="S38" s="85"/>
      <c r="T38" s="74"/>
      <c r="U38" s="74"/>
      <c r="V38" s="74"/>
      <c r="W38" s="93">
        <v>193.6</v>
      </c>
      <c r="X38" s="100"/>
      <c r="Y38" s="101"/>
      <c r="Z38" s="101"/>
      <c r="AA38" s="102"/>
      <c r="AB38" s="101"/>
      <c r="AC38" s="101"/>
      <c r="AD38" s="101"/>
      <c r="AE38" s="102"/>
      <c r="AF38" s="91"/>
      <c r="AG38" s="64"/>
      <c r="AH38" s="92">
        <v>73</v>
      </c>
      <c r="AI38" s="97" t="s">
        <v>131</v>
      </c>
      <c r="AJ38" s="7"/>
    </row>
    <row r="39" spans="1:64" ht="15" x14ac:dyDescent="0.25">
      <c r="A39" s="1">
        <v>35</v>
      </c>
      <c r="B39" s="86" t="str">
        <f t="shared" si="35"/>
        <v>35 - Milchkühe (9000 kg Milch) - Gülle</v>
      </c>
      <c r="C39" s="87" t="s">
        <v>132</v>
      </c>
      <c r="D39" s="88">
        <v>105</v>
      </c>
      <c r="E39" s="89"/>
      <c r="F39" s="89"/>
      <c r="G39" s="89"/>
      <c r="H39" s="90"/>
      <c r="I39" s="91">
        <v>12.3</v>
      </c>
      <c r="J39" s="64"/>
      <c r="K39" s="92"/>
      <c r="L39" s="91">
        <v>1</v>
      </c>
      <c r="M39" s="92">
        <v>1</v>
      </c>
      <c r="N39" s="91">
        <v>46.5</v>
      </c>
      <c r="O39" s="64"/>
      <c r="P39" s="64"/>
      <c r="Q39" s="74"/>
      <c r="R39" s="93"/>
      <c r="S39" s="85">
        <v>208.5</v>
      </c>
      <c r="T39" s="74"/>
      <c r="U39" s="74"/>
      <c r="V39" s="74"/>
      <c r="W39" s="93"/>
      <c r="X39" s="100"/>
      <c r="Y39" s="101"/>
      <c r="Z39" s="101"/>
      <c r="AA39" s="102"/>
      <c r="AB39" s="101"/>
      <c r="AC39" s="101"/>
      <c r="AD39" s="101"/>
      <c r="AE39" s="102"/>
      <c r="AF39" s="91">
        <v>91.4</v>
      </c>
      <c r="AG39" s="64"/>
      <c r="AH39" s="92"/>
      <c r="AI39" s="97" t="s">
        <v>132</v>
      </c>
      <c r="AJ39" s="7"/>
      <c r="AM39" s="180" t="s">
        <v>117</v>
      </c>
    </row>
    <row r="40" spans="1:64" x14ac:dyDescent="0.2">
      <c r="A40" s="1">
        <v>36</v>
      </c>
      <c r="B40" s="86" t="str">
        <f t="shared" si="35"/>
        <v>36 - Milchkühe (9000 kg Milch) - Mist/Jauche</v>
      </c>
      <c r="C40" s="87" t="s">
        <v>133</v>
      </c>
      <c r="D40" s="88"/>
      <c r="E40" s="89"/>
      <c r="F40" s="89"/>
      <c r="G40" s="89">
        <v>28.8</v>
      </c>
      <c r="H40" s="90">
        <v>57.7</v>
      </c>
      <c r="I40" s="91"/>
      <c r="J40" s="64">
        <v>4.05</v>
      </c>
      <c r="K40" s="92">
        <v>7.9</v>
      </c>
      <c r="L40" s="91">
        <v>1</v>
      </c>
      <c r="M40" s="92">
        <v>1</v>
      </c>
      <c r="N40" s="91"/>
      <c r="O40" s="64"/>
      <c r="P40" s="64"/>
      <c r="Q40" s="74">
        <v>2.3250000000000002</v>
      </c>
      <c r="R40" s="93">
        <v>44.174999999999997</v>
      </c>
      <c r="S40" s="85"/>
      <c r="T40" s="74"/>
      <c r="U40" s="74"/>
      <c r="V40" s="74">
        <v>68.805000000000007</v>
      </c>
      <c r="W40" s="93">
        <v>139.69499999999999</v>
      </c>
      <c r="X40" s="100"/>
      <c r="Y40" s="101"/>
      <c r="Z40" s="101"/>
      <c r="AA40" s="102"/>
      <c r="AB40" s="101"/>
      <c r="AC40" s="101"/>
      <c r="AD40" s="101"/>
      <c r="AE40" s="102"/>
      <c r="AF40" s="91"/>
      <c r="AG40" s="64">
        <v>25.1</v>
      </c>
      <c r="AH40" s="92">
        <v>52.4</v>
      </c>
      <c r="AI40" s="97" t="s">
        <v>133</v>
      </c>
      <c r="AJ40" s="7"/>
      <c r="AK40" s="325"/>
      <c r="AN40" s="332" t="s">
        <v>119</v>
      </c>
      <c r="AO40" s="332" t="s">
        <v>120</v>
      </c>
      <c r="AP40" s="333" t="s">
        <v>121</v>
      </c>
      <c r="AQ40" s="333" t="s">
        <v>122</v>
      </c>
      <c r="AR40" s="333" t="s">
        <v>9</v>
      </c>
      <c r="AS40" s="333" t="s">
        <v>123</v>
      </c>
      <c r="AT40" s="333" t="s">
        <v>124</v>
      </c>
      <c r="AU40" s="333" t="s">
        <v>11</v>
      </c>
    </row>
    <row r="41" spans="1:64" ht="15.75" x14ac:dyDescent="0.2">
      <c r="A41" s="1">
        <v>37</v>
      </c>
      <c r="B41" s="86" t="str">
        <f t="shared" si="35"/>
        <v>37 - Milchkühe (9000 kg Milch) - Tiefstallmist</v>
      </c>
      <c r="C41" s="87" t="s">
        <v>135</v>
      </c>
      <c r="D41" s="88"/>
      <c r="E41" s="89"/>
      <c r="F41" s="89"/>
      <c r="G41" s="89"/>
      <c r="H41" s="90">
        <v>86.5</v>
      </c>
      <c r="I41" s="91"/>
      <c r="J41" s="64"/>
      <c r="K41" s="92">
        <v>12.6</v>
      </c>
      <c r="L41" s="91">
        <v>1</v>
      </c>
      <c r="M41" s="92">
        <v>1</v>
      </c>
      <c r="N41" s="91"/>
      <c r="O41" s="64"/>
      <c r="P41" s="64"/>
      <c r="Q41" s="74"/>
      <c r="R41" s="93">
        <v>46.5</v>
      </c>
      <c r="S41" s="85"/>
      <c r="T41" s="74"/>
      <c r="U41" s="74"/>
      <c r="V41" s="74"/>
      <c r="W41" s="93">
        <v>208.5</v>
      </c>
      <c r="X41" s="100"/>
      <c r="Y41" s="101"/>
      <c r="Z41" s="101"/>
      <c r="AA41" s="102"/>
      <c r="AB41" s="101"/>
      <c r="AC41" s="101"/>
      <c r="AD41" s="101"/>
      <c r="AE41" s="102"/>
      <c r="AF41" s="91"/>
      <c r="AG41" s="64"/>
      <c r="AH41" s="92">
        <v>78.7</v>
      </c>
      <c r="AI41" s="97" t="s">
        <v>135</v>
      </c>
      <c r="AJ41" s="7"/>
      <c r="AM41" t="s">
        <v>126</v>
      </c>
      <c r="AN41" s="182" t="e">
        <f>#REF!</f>
        <v>#REF!</v>
      </c>
      <c r="AO41" s="182" t="e">
        <f>#REF!</f>
        <v>#REF!</v>
      </c>
      <c r="AP41" s="182" t="e">
        <f>#REF!</f>
        <v>#REF!</v>
      </c>
      <c r="AQ41" s="182" t="e">
        <f>#REF!</f>
        <v>#REF!</v>
      </c>
      <c r="AR41" s="182" t="e">
        <f>#REF!</f>
        <v>#REF!</v>
      </c>
      <c r="AS41" s="182" t="e">
        <f>#REF!</f>
        <v>#REF!</v>
      </c>
      <c r="AT41" s="182" t="e">
        <f>#REF!</f>
        <v>#REF!</v>
      </c>
      <c r="AU41" s="182" t="e">
        <f>#REF!</f>
        <v>#REF!</v>
      </c>
      <c r="BA41" s="185" t="s">
        <v>140</v>
      </c>
      <c r="BF41" s="186" t="s">
        <v>141</v>
      </c>
      <c r="BG41" s="187"/>
      <c r="BH41" s="188"/>
      <c r="BI41" s="189"/>
      <c r="BJ41" s="189"/>
      <c r="BK41" s="190" t="s">
        <v>142</v>
      </c>
      <c r="BL41" s="191"/>
    </row>
    <row r="42" spans="1:64" ht="15.75" x14ac:dyDescent="0.2">
      <c r="A42" s="1">
        <v>38</v>
      </c>
      <c r="B42" s="86" t="str">
        <f t="shared" si="35"/>
        <v>38 - Milchkühe (&gt; 10.000 kg Milch) - Gülle</v>
      </c>
      <c r="C42" s="87" t="s">
        <v>143</v>
      </c>
      <c r="D42" s="88">
        <v>112.6</v>
      </c>
      <c r="E42" s="89"/>
      <c r="F42" s="89"/>
      <c r="G42" s="89"/>
      <c r="H42" s="90"/>
      <c r="I42" s="91">
        <v>12.7</v>
      </c>
      <c r="J42" s="64"/>
      <c r="K42" s="92"/>
      <c r="L42" s="91">
        <v>1</v>
      </c>
      <c r="M42" s="92">
        <v>1</v>
      </c>
      <c r="N42" s="91">
        <v>51.1</v>
      </c>
      <c r="O42" s="64"/>
      <c r="P42" s="64"/>
      <c r="Q42" s="74"/>
      <c r="R42" s="93"/>
      <c r="S42" s="85">
        <v>223.4</v>
      </c>
      <c r="T42" s="74"/>
      <c r="U42" s="74"/>
      <c r="V42" s="74"/>
      <c r="W42" s="93"/>
      <c r="X42" s="100"/>
      <c r="Y42" s="101"/>
      <c r="Z42" s="101"/>
      <c r="AA42" s="102"/>
      <c r="AB42" s="101"/>
      <c r="AC42" s="101"/>
      <c r="AD42" s="101"/>
      <c r="AE42" s="102"/>
      <c r="AF42" s="91">
        <v>98</v>
      </c>
      <c r="AG42" s="64"/>
      <c r="AH42" s="92"/>
      <c r="AI42" s="97" t="s">
        <v>143</v>
      </c>
      <c r="AJ42" s="7"/>
      <c r="AM42" t="s">
        <v>128</v>
      </c>
      <c r="AN42" s="182" t="e">
        <f>#REF!</f>
        <v>#REF!</v>
      </c>
      <c r="AO42" s="182" t="e">
        <f>#REF!</f>
        <v>#REF!</v>
      </c>
      <c r="AP42" s="182" t="e">
        <f>#REF!</f>
        <v>#REF!</v>
      </c>
      <c r="AQ42" s="182" t="e">
        <f>#REF!</f>
        <v>#REF!</v>
      </c>
      <c r="AR42" s="182" t="e">
        <f>#REF!</f>
        <v>#REF!</v>
      </c>
      <c r="AS42" s="182" t="e">
        <f>#REF!</f>
        <v>#REF!</v>
      </c>
      <c r="AT42" s="182" t="e">
        <f>#REF!</f>
        <v>#REF!</v>
      </c>
      <c r="AU42" s="182" t="e">
        <f>#REF!</f>
        <v>#REF!</v>
      </c>
      <c r="BA42" s="195" t="s">
        <v>145</v>
      </c>
      <c r="BB42" s="196" t="s">
        <v>10</v>
      </c>
      <c r="BC42" s="197" t="s">
        <v>146</v>
      </c>
      <c r="BD42" s="198" t="s">
        <v>147</v>
      </c>
      <c r="BE42" s="199" t="s">
        <v>148</v>
      </c>
      <c r="BF42" s="181" t="s">
        <v>12</v>
      </c>
      <c r="BG42" s="197" t="s">
        <v>13</v>
      </c>
      <c r="BH42" s="181" t="s">
        <v>14</v>
      </c>
      <c r="BI42" s="197" t="s">
        <v>149</v>
      </c>
      <c r="BJ42" s="197" t="s">
        <v>150</v>
      </c>
      <c r="BK42" s="200" t="s">
        <v>151</v>
      </c>
      <c r="BL42" s="200" t="s">
        <v>150</v>
      </c>
    </row>
    <row r="43" spans="1:64" ht="15.75" thickBot="1" x14ac:dyDescent="0.25">
      <c r="A43" s="1">
        <v>39</v>
      </c>
      <c r="B43" s="86" t="str">
        <f t="shared" si="35"/>
        <v>39 - Milchkühe (&gt; 10.000 kg Milch) - Mist/Jauche</v>
      </c>
      <c r="C43" s="87" t="s">
        <v>152</v>
      </c>
      <c r="D43" s="88"/>
      <c r="E43" s="89"/>
      <c r="F43" s="89"/>
      <c r="G43" s="89">
        <v>30.9</v>
      </c>
      <c r="H43" s="90">
        <v>61.9</v>
      </c>
      <c r="I43" s="91"/>
      <c r="J43" s="64">
        <v>4.2</v>
      </c>
      <c r="K43" s="92">
        <v>8.1</v>
      </c>
      <c r="L43" s="91">
        <v>1</v>
      </c>
      <c r="M43" s="92">
        <v>1</v>
      </c>
      <c r="N43" s="91"/>
      <c r="O43" s="64"/>
      <c r="P43" s="64"/>
      <c r="Q43" s="74">
        <v>2.5550000000000002</v>
      </c>
      <c r="R43" s="93">
        <v>48.545000000000002</v>
      </c>
      <c r="S43" s="85"/>
      <c r="T43" s="74"/>
      <c r="U43" s="74"/>
      <c r="V43" s="74">
        <v>73.721999999999994</v>
      </c>
      <c r="W43" s="93">
        <v>149.678</v>
      </c>
      <c r="X43" s="55"/>
      <c r="Y43" s="201"/>
      <c r="Z43" s="201"/>
      <c r="AA43" s="202"/>
      <c r="AB43" s="201"/>
      <c r="AC43" s="201"/>
      <c r="AD43" s="201"/>
      <c r="AE43" s="202"/>
      <c r="AF43" s="91"/>
      <c r="AG43" s="64">
        <v>26.9</v>
      </c>
      <c r="AH43" s="92">
        <v>56.2</v>
      </c>
      <c r="AI43" s="97" t="s">
        <v>152</v>
      </c>
      <c r="AJ43" s="7"/>
      <c r="AM43" t="s">
        <v>130</v>
      </c>
      <c r="AN43" s="182" t="e">
        <f>#REF!</f>
        <v>#REF!</v>
      </c>
      <c r="AO43" s="182" t="e">
        <f>#REF!</f>
        <v>#REF!</v>
      </c>
      <c r="AP43" s="182" t="e">
        <f>#REF!</f>
        <v>#REF!</v>
      </c>
      <c r="AQ43" s="182" t="e">
        <f>#REF!</f>
        <v>#REF!</v>
      </c>
      <c r="AR43" s="182" t="e">
        <f>#REF!</f>
        <v>#REF!</v>
      </c>
      <c r="AS43" s="182" t="e">
        <f>#REF!</f>
        <v>#REF!</v>
      </c>
      <c r="AT43" s="182" t="e">
        <f>#REF!</f>
        <v>#REF!</v>
      </c>
      <c r="AU43" s="182" t="e">
        <f>#REF!</f>
        <v>#REF!</v>
      </c>
      <c r="BA43" s="206" t="s">
        <v>154</v>
      </c>
      <c r="BB43" s="207" t="e">
        <f>#REF!</f>
        <v>#REF!</v>
      </c>
      <c r="BC43" s="208" t="e">
        <f>#REF!</f>
        <v>#REF!</v>
      </c>
      <c r="BD43" s="208" t="e">
        <f>#REF!</f>
        <v>#REF!</v>
      </c>
      <c r="BE43" s="209" t="e">
        <f>#REF!</f>
        <v>#REF!</v>
      </c>
      <c r="BF43" s="74" t="e">
        <f t="shared" ref="BF43:BH48" si="41">$BB43*BC43</f>
        <v>#REF!</v>
      </c>
      <c r="BG43" s="74" t="e">
        <f t="shared" si="41"/>
        <v>#REF!</v>
      </c>
      <c r="BH43" s="74" t="e">
        <f t="shared" si="41"/>
        <v>#REF!</v>
      </c>
      <c r="BI43" s="208" t="e">
        <f>#REF!</f>
        <v>#REF!</v>
      </c>
      <c r="BJ43" s="208" t="e">
        <f>#REF!</f>
        <v>#REF!</v>
      </c>
      <c r="BK43" s="74" t="e">
        <f t="shared" ref="BK43:BL48" si="42">$BB43*BI43</f>
        <v>#REF!</v>
      </c>
      <c r="BL43" s="74" t="e">
        <f t="shared" si="42"/>
        <v>#REF!</v>
      </c>
    </row>
    <row r="44" spans="1:64" ht="15.75" thickBot="1" x14ac:dyDescent="0.25">
      <c r="A44" s="1">
        <v>40</v>
      </c>
      <c r="B44" s="86" t="str">
        <f t="shared" si="35"/>
        <v>40 - Milchkühe (&gt; 10.000 kg Milch) - Tiefstallmist</v>
      </c>
      <c r="C44" s="87" t="s">
        <v>155</v>
      </c>
      <c r="D44" s="88"/>
      <c r="E44" s="89"/>
      <c r="F44" s="89"/>
      <c r="G44" s="89"/>
      <c r="H44" s="90">
        <v>92.8</v>
      </c>
      <c r="I44" s="91"/>
      <c r="J44" s="64"/>
      <c r="K44" s="92">
        <v>13</v>
      </c>
      <c r="L44" s="91">
        <v>1</v>
      </c>
      <c r="M44" s="92">
        <v>1</v>
      </c>
      <c r="N44" s="91"/>
      <c r="O44" s="64"/>
      <c r="P44" s="64"/>
      <c r="Q44" s="74"/>
      <c r="R44" s="93">
        <v>51.1</v>
      </c>
      <c r="S44" s="85"/>
      <c r="T44" s="74"/>
      <c r="U44" s="74"/>
      <c r="V44" s="74"/>
      <c r="W44" s="93">
        <v>223.4</v>
      </c>
      <c r="X44" s="210" t="s">
        <v>156</v>
      </c>
      <c r="Y44" s="153"/>
      <c r="Z44" s="153"/>
      <c r="AA44" s="153"/>
      <c r="AB44" s="153" t="s">
        <v>157</v>
      </c>
      <c r="AC44" s="153"/>
      <c r="AD44" s="153"/>
      <c r="AE44" s="211"/>
      <c r="AF44" s="91"/>
      <c r="AG44" s="64"/>
      <c r="AH44" s="92">
        <v>84.4</v>
      </c>
      <c r="AI44" s="97" t="s">
        <v>155</v>
      </c>
      <c r="AJ44" s="7"/>
      <c r="BA44" s="206" t="s">
        <v>159</v>
      </c>
      <c r="BB44" s="207" t="e">
        <f>#REF!</f>
        <v>#REF!</v>
      </c>
      <c r="BC44" s="208" t="e">
        <f>#REF!</f>
        <v>#REF!</v>
      </c>
      <c r="BD44" s="208" t="e">
        <f>#REF!</f>
        <v>#REF!</v>
      </c>
      <c r="BE44" s="209" t="e">
        <f>#REF!</f>
        <v>#REF!</v>
      </c>
      <c r="BF44" s="74" t="e">
        <f t="shared" si="41"/>
        <v>#REF!</v>
      </c>
      <c r="BG44" s="74" t="e">
        <f t="shared" si="41"/>
        <v>#REF!</v>
      </c>
      <c r="BH44" s="74" t="e">
        <f t="shared" si="41"/>
        <v>#REF!</v>
      </c>
      <c r="BI44" s="208" t="e">
        <f>#REF!</f>
        <v>#REF!</v>
      </c>
      <c r="BJ44" s="208" t="e">
        <f>#REF!</f>
        <v>#REF!</v>
      </c>
      <c r="BK44" s="74" t="e">
        <f t="shared" si="42"/>
        <v>#REF!</v>
      </c>
      <c r="BL44" s="74" t="e">
        <f t="shared" si="42"/>
        <v>#REF!</v>
      </c>
    </row>
    <row r="45" spans="1:64" ht="15.75" thickBot="1" x14ac:dyDescent="0.25">
      <c r="A45" s="1">
        <v>41</v>
      </c>
      <c r="B45" s="212" t="s">
        <v>160</v>
      </c>
      <c r="C45" s="42" t="s">
        <v>160</v>
      </c>
      <c r="D45" s="43"/>
      <c r="E45" s="44"/>
      <c r="F45" s="44"/>
      <c r="G45" s="44"/>
      <c r="H45" s="63"/>
      <c r="I45" s="45"/>
      <c r="J45" s="46"/>
      <c r="K45" s="47"/>
      <c r="L45" s="45"/>
      <c r="M45" s="47">
        <v>1</v>
      </c>
      <c r="N45" s="173" t="e">
        <f>#REF!</f>
        <v>#REF!</v>
      </c>
      <c r="O45" s="46"/>
      <c r="P45" s="46"/>
      <c r="Q45" s="46"/>
      <c r="R45" s="47"/>
      <c r="S45" s="45"/>
      <c r="T45" s="46"/>
      <c r="U45" s="46"/>
      <c r="V45" s="46"/>
      <c r="W45" s="47"/>
      <c r="X45" s="45" t="s">
        <v>35</v>
      </c>
      <c r="Y45" s="46" t="s">
        <v>36</v>
      </c>
      <c r="Z45" s="46" t="s">
        <v>8</v>
      </c>
      <c r="AA45" s="46" t="s">
        <v>9</v>
      </c>
      <c r="AB45" s="46" t="s">
        <v>35</v>
      </c>
      <c r="AC45" s="46" t="s">
        <v>36</v>
      </c>
      <c r="AD45" s="46" t="s">
        <v>8</v>
      </c>
      <c r="AE45" s="47" t="s">
        <v>9</v>
      </c>
      <c r="AF45" s="45"/>
      <c r="AG45" s="46"/>
      <c r="AH45" s="47"/>
      <c r="AI45" s="48" t="s">
        <v>160</v>
      </c>
      <c r="AJ45" s="7"/>
      <c r="BA45" s="206" t="s">
        <v>162</v>
      </c>
      <c r="BB45" s="207" t="e">
        <f>#REF!</f>
        <v>#REF!</v>
      </c>
      <c r="BC45" s="208" t="e">
        <f>#REF!</f>
        <v>#REF!</v>
      </c>
      <c r="BD45" s="208" t="e">
        <f>#REF!</f>
        <v>#REF!</v>
      </c>
      <c r="BE45" s="209" t="e">
        <f>#REF!</f>
        <v>#REF!</v>
      </c>
      <c r="BF45" s="74" t="e">
        <f t="shared" si="41"/>
        <v>#REF!</v>
      </c>
      <c r="BG45" s="74" t="e">
        <f t="shared" si="41"/>
        <v>#REF!</v>
      </c>
      <c r="BH45" s="74" t="e">
        <f t="shared" si="41"/>
        <v>#REF!</v>
      </c>
      <c r="BI45" s="208" t="e">
        <f>#REF!</f>
        <v>#REF!</v>
      </c>
      <c r="BJ45" s="208" t="e">
        <f>#REF!</f>
        <v>#REF!</v>
      </c>
      <c r="BK45" s="74" t="e">
        <f t="shared" si="42"/>
        <v>#REF!</v>
      </c>
      <c r="BL45" s="74" t="e">
        <f t="shared" si="42"/>
        <v>#REF!</v>
      </c>
    </row>
    <row r="46" spans="1:64" ht="16.5" x14ac:dyDescent="0.3">
      <c r="A46" s="1">
        <v>42</v>
      </c>
      <c r="B46" s="86" t="str">
        <f t="shared" ref="B46:B72" si="43">A46&amp;" - "&amp;C46</f>
        <v>42 - Ferkel 8 bis 32 kg Lebendgewicht (LG) Standard-Fütterung - Gülle</v>
      </c>
      <c r="C46" s="87" t="s">
        <v>163</v>
      </c>
      <c r="D46" s="88"/>
      <c r="E46" s="89">
        <v>2.5</v>
      </c>
      <c r="F46" s="89"/>
      <c r="G46" s="89"/>
      <c r="H46" s="90"/>
      <c r="I46" s="91">
        <v>0.3</v>
      </c>
      <c r="J46" s="64"/>
      <c r="K46" s="92"/>
      <c r="L46" s="91">
        <v>7.0000000000000007E-2</v>
      </c>
      <c r="M46" s="92">
        <v>1</v>
      </c>
      <c r="N46" s="213"/>
      <c r="O46" s="214" t="e">
        <f>IF(Tabelle1!$N$45="JA",Tabelle1!AB46,Tabelle1!X46)</f>
        <v>#REF!</v>
      </c>
      <c r="P46" s="215"/>
      <c r="Q46" s="216"/>
      <c r="R46" s="217"/>
      <c r="S46" s="213"/>
      <c r="T46" s="214">
        <v>2.1</v>
      </c>
      <c r="U46" s="215"/>
      <c r="V46" s="216"/>
      <c r="W46" s="217"/>
      <c r="X46" s="91">
        <v>2</v>
      </c>
      <c r="Y46" s="64"/>
      <c r="Z46" s="64"/>
      <c r="AA46" s="64"/>
      <c r="AB46" s="64">
        <v>1.4</v>
      </c>
      <c r="AC46" s="64"/>
      <c r="AD46" s="64" t="s">
        <v>164</v>
      </c>
      <c r="AE46" s="92"/>
      <c r="AF46" s="91">
        <v>2.2000000000000002</v>
      </c>
      <c r="AG46" s="64"/>
      <c r="AH46" s="92"/>
      <c r="AI46" s="97" t="s">
        <v>163</v>
      </c>
      <c r="AJ46" s="7"/>
      <c r="AN46" s="183" t="s">
        <v>134</v>
      </c>
      <c r="AO46" s="2"/>
      <c r="BA46" s="206" t="s">
        <v>166</v>
      </c>
      <c r="BB46" s="207" t="e">
        <f>#REF!</f>
        <v>#REF!</v>
      </c>
      <c r="BC46" s="208" t="e">
        <f>#REF!</f>
        <v>#REF!</v>
      </c>
      <c r="BD46" s="208" t="e">
        <f>#REF!</f>
        <v>#REF!</v>
      </c>
      <c r="BE46" s="209" t="e">
        <f>#REF!</f>
        <v>#REF!</v>
      </c>
      <c r="BF46" s="74" t="e">
        <f t="shared" si="41"/>
        <v>#REF!</v>
      </c>
      <c r="BG46" s="74" t="e">
        <f t="shared" si="41"/>
        <v>#REF!</v>
      </c>
      <c r="BH46" s="74" t="e">
        <f t="shared" si="41"/>
        <v>#REF!</v>
      </c>
      <c r="BI46" s="208" t="e">
        <f>#REF!</f>
        <v>#REF!</v>
      </c>
      <c r="BJ46" s="208" t="e">
        <f>#REF!</f>
        <v>#REF!</v>
      </c>
      <c r="BK46" s="74" t="e">
        <f t="shared" si="42"/>
        <v>#REF!</v>
      </c>
      <c r="BL46" s="74" t="e">
        <f t="shared" si="42"/>
        <v>#REF!</v>
      </c>
    </row>
    <row r="47" spans="1:64" ht="17.25" thickBot="1" x14ac:dyDescent="0.35">
      <c r="A47" s="1">
        <v>43</v>
      </c>
      <c r="B47" s="86" t="str">
        <f t="shared" si="43"/>
        <v>43 - Ferkel 8 bis 32 kg Lebendgewicht (LG) Standard-Fütterung - Mist/Jauche</v>
      </c>
      <c r="C47" s="87" t="s">
        <v>167</v>
      </c>
      <c r="D47" s="88"/>
      <c r="E47" s="89"/>
      <c r="F47" s="89"/>
      <c r="G47" s="89">
        <v>0.8</v>
      </c>
      <c r="H47" s="90">
        <v>1.6</v>
      </c>
      <c r="I47" s="91"/>
      <c r="J47" s="64">
        <v>0.05</v>
      </c>
      <c r="K47" s="92">
        <v>0.13</v>
      </c>
      <c r="L47" s="91">
        <v>7.0000000000000007E-2</v>
      </c>
      <c r="M47" s="92">
        <v>1</v>
      </c>
      <c r="N47" s="218"/>
      <c r="O47" s="219"/>
      <c r="P47" s="220"/>
      <c r="Q47" s="221" t="e">
        <f>IF(Tabelle1!$N$45="JA",Tabelle1!AD47,Tabelle1!Z47)</f>
        <v>#REF!</v>
      </c>
      <c r="R47" s="222" t="e">
        <f>IF(Tabelle1!$N$45="JA",Tabelle1!AE47,Tabelle1!AA47)</f>
        <v>#REF!</v>
      </c>
      <c r="S47" s="218"/>
      <c r="T47" s="219"/>
      <c r="U47" s="220"/>
      <c r="V47" s="221">
        <v>0.21</v>
      </c>
      <c r="W47" s="222">
        <v>1.89</v>
      </c>
      <c r="X47" s="91"/>
      <c r="Y47" s="64"/>
      <c r="Z47" s="64">
        <v>0.1</v>
      </c>
      <c r="AA47" s="64">
        <v>1.9</v>
      </c>
      <c r="AB47" s="64"/>
      <c r="AC47" s="64"/>
      <c r="AD47" s="64">
        <v>7.0000000000000007E-2</v>
      </c>
      <c r="AE47" s="92">
        <v>1.33</v>
      </c>
      <c r="AF47" s="91"/>
      <c r="AG47" s="64">
        <v>0.7</v>
      </c>
      <c r="AH47" s="92">
        <v>1.5</v>
      </c>
      <c r="AI47" s="97" t="s">
        <v>167</v>
      </c>
      <c r="AJ47" s="7"/>
      <c r="AM47" s="2"/>
      <c r="AN47" s="184" t="s">
        <v>136</v>
      </c>
      <c r="AO47" s="184" t="s">
        <v>137</v>
      </c>
      <c r="AP47" s="184" t="s">
        <v>138</v>
      </c>
      <c r="AQ47" s="184" t="s">
        <v>8</v>
      </c>
      <c r="AR47" s="184" t="s">
        <v>9</v>
      </c>
      <c r="AS47" s="184" t="s">
        <v>139</v>
      </c>
      <c r="AT47" s="184" t="s">
        <v>124</v>
      </c>
      <c r="BA47" s="206" t="s">
        <v>170</v>
      </c>
      <c r="BB47" s="207" t="e">
        <f>#REF!</f>
        <v>#REF!</v>
      </c>
      <c r="BC47" s="208" t="e">
        <f>#REF!</f>
        <v>#REF!</v>
      </c>
      <c r="BD47" s="208" t="e">
        <f>#REF!</f>
        <v>#REF!</v>
      </c>
      <c r="BE47" s="209" t="e">
        <f>#REF!</f>
        <v>#REF!</v>
      </c>
      <c r="BF47" s="74" t="e">
        <f t="shared" si="41"/>
        <v>#REF!</v>
      </c>
      <c r="BG47" s="74" t="e">
        <f t="shared" si="41"/>
        <v>#REF!</v>
      </c>
      <c r="BH47" s="74" t="e">
        <f t="shared" si="41"/>
        <v>#REF!</v>
      </c>
      <c r="BI47" s="208" t="e">
        <f>#REF!</f>
        <v>#REF!</v>
      </c>
      <c r="BJ47" s="208" t="e">
        <f>#REF!</f>
        <v>#REF!</v>
      </c>
      <c r="BK47" s="74" t="e">
        <f t="shared" si="42"/>
        <v>#REF!</v>
      </c>
      <c r="BL47" s="74" t="e">
        <f t="shared" si="42"/>
        <v>#REF!</v>
      </c>
    </row>
    <row r="48" spans="1:64" ht="17.25" thickBot="1" x14ac:dyDescent="0.35">
      <c r="A48" s="1">
        <v>44</v>
      </c>
      <c r="B48" s="86" t="str">
        <f t="shared" si="43"/>
        <v>44 - Ferkel 8 bis 32 kg Lebendgewicht (LG) Standard-Fütterung - Tiefstallmist</v>
      </c>
      <c r="C48" s="87" t="s">
        <v>171</v>
      </c>
      <c r="D48" s="88"/>
      <c r="E48" s="89"/>
      <c r="F48" s="89"/>
      <c r="G48" s="89"/>
      <c r="H48" s="90">
        <v>2.2999999999999998</v>
      </c>
      <c r="I48" s="91"/>
      <c r="J48" s="64"/>
      <c r="K48" s="92">
        <v>0.33</v>
      </c>
      <c r="L48" s="91">
        <v>7.0000000000000007E-2</v>
      </c>
      <c r="M48" s="92">
        <v>1</v>
      </c>
      <c r="N48" s="218"/>
      <c r="O48" s="219"/>
      <c r="P48" s="220"/>
      <c r="Q48" s="221"/>
      <c r="R48" s="222" t="e">
        <f>IF(Tabelle1!$N$45="JA",Tabelle1!AE48,Tabelle1!AA48)</f>
        <v>#REF!</v>
      </c>
      <c r="S48" s="218"/>
      <c r="T48" s="219"/>
      <c r="U48" s="220"/>
      <c r="V48" s="221"/>
      <c r="W48" s="222">
        <v>2.1</v>
      </c>
      <c r="X48" s="91"/>
      <c r="Y48" s="64"/>
      <c r="Z48" s="64"/>
      <c r="AA48" s="64">
        <v>2</v>
      </c>
      <c r="AB48" s="64"/>
      <c r="AC48" s="64"/>
      <c r="AD48" s="64"/>
      <c r="AE48" s="92">
        <v>1.4</v>
      </c>
      <c r="AF48" s="91"/>
      <c r="AG48" s="64"/>
      <c r="AH48" s="92">
        <v>2.1</v>
      </c>
      <c r="AI48" s="97" t="s">
        <v>171</v>
      </c>
      <c r="AJ48" s="7"/>
      <c r="AM48" s="109" t="s">
        <v>345</v>
      </c>
      <c r="AN48" s="192" t="e">
        <f>AP20</f>
        <v>#REF!</v>
      </c>
      <c r="AO48" s="192" t="e">
        <f>AQ20</f>
        <v>#REF!</v>
      </c>
      <c r="AP48" s="192" t="e">
        <f>AR20</f>
        <v>#REF!</v>
      </c>
      <c r="AQ48" s="192" t="e">
        <f>AS20</f>
        <v>#REF!</v>
      </c>
      <c r="AR48" s="192" t="e">
        <f>AT20</f>
        <v>#REF!</v>
      </c>
      <c r="AS48" s="193"/>
      <c r="AT48" s="193"/>
      <c r="AU48" s="326" t="e">
        <f t="shared" ref="AU48:AU53" si="44">SUM(AN48:AT48)</f>
        <v>#REF!</v>
      </c>
      <c r="AV48" s="183" t="s">
        <v>144</v>
      </c>
      <c r="BA48" s="206" t="s">
        <v>174</v>
      </c>
      <c r="BB48" s="207" t="e">
        <f>#REF!</f>
        <v>#REF!</v>
      </c>
      <c r="BC48" s="208" t="e">
        <f>#REF!</f>
        <v>#REF!</v>
      </c>
      <c r="BD48" s="208" t="e">
        <f>#REF!</f>
        <v>#REF!</v>
      </c>
      <c r="BE48" s="209" t="e">
        <f>#REF!</f>
        <v>#REF!</v>
      </c>
      <c r="BF48" s="74" t="e">
        <f t="shared" si="41"/>
        <v>#REF!</v>
      </c>
      <c r="BG48" s="74" t="e">
        <f t="shared" si="41"/>
        <v>#REF!</v>
      </c>
      <c r="BH48" s="74" t="e">
        <f t="shared" si="41"/>
        <v>#REF!</v>
      </c>
      <c r="BI48" s="208" t="e">
        <f>#REF!</f>
        <v>#REF!</v>
      </c>
      <c r="BJ48" s="208" t="e">
        <f>#REF!</f>
        <v>#REF!</v>
      </c>
      <c r="BK48" s="74" t="e">
        <f t="shared" si="42"/>
        <v>#REF!</v>
      </c>
      <c r="BL48" s="74" t="e">
        <f t="shared" si="42"/>
        <v>#REF!</v>
      </c>
    </row>
    <row r="49" spans="1:64" ht="17.25" thickBot="1" x14ac:dyDescent="0.35">
      <c r="A49" s="1">
        <v>45</v>
      </c>
      <c r="B49" s="86" t="str">
        <f t="shared" si="43"/>
        <v>45 - Ferkel 8 bis 32 kg Lebendgewicht (LG) N-reduzierte-Fütterung - Gülle</v>
      </c>
      <c r="C49" s="87" t="s">
        <v>175</v>
      </c>
      <c r="D49" s="88"/>
      <c r="E49" s="89">
        <v>2.4</v>
      </c>
      <c r="F49" s="89"/>
      <c r="G49" s="89"/>
      <c r="H49" s="90"/>
      <c r="I49" s="91">
        <v>0.3</v>
      </c>
      <c r="J49" s="64"/>
      <c r="K49" s="92"/>
      <c r="L49" s="91">
        <v>7.0000000000000007E-2</v>
      </c>
      <c r="M49" s="92">
        <v>1</v>
      </c>
      <c r="N49" s="218"/>
      <c r="O49" s="224" t="e">
        <f>IF(Tabelle1!$N$45="JA",Tabelle1!AB49,Tabelle1!X49)</f>
        <v>#REF!</v>
      </c>
      <c r="P49" s="220"/>
      <c r="Q49" s="225"/>
      <c r="R49" s="226"/>
      <c r="S49" s="218"/>
      <c r="T49" s="224">
        <v>2.1</v>
      </c>
      <c r="U49" s="220"/>
      <c r="V49" s="225"/>
      <c r="W49" s="226"/>
      <c r="X49" s="91">
        <v>2</v>
      </c>
      <c r="Y49" s="64"/>
      <c r="Z49" s="64"/>
      <c r="AA49" s="64"/>
      <c r="AB49" s="64">
        <v>1.4</v>
      </c>
      <c r="AC49" s="64"/>
      <c r="AD49" s="64"/>
      <c r="AE49" s="92"/>
      <c r="AF49" s="91">
        <v>2.1</v>
      </c>
      <c r="AG49" s="64"/>
      <c r="AH49" s="92"/>
      <c r="AI49" s="97" t="s">
        <v>175</v>
      </c>
      <c r="AJ49" s="7"/>
      <c r="AM49" t="s">
        <v>344</v>
      </c>
      <c r="AN49" s="192" t="e">
        <f>-BY20</f>
        <v>#REF!</v>
      </c>
      <c r="AO49" s="192" t="e">
        <f>-BZ20</f>
        <v>#REF!</v>
      </c>
      <c r="AP49" s="192" t="e">
        <f>-CA20</f>
        <v>#REF!</v>
      </c>
      <c r="AQ49" s="192" t="e">
        <f>-CB20</f>
        <v>#REF!</v>
      </c>
      <c r="AR49" s="192" t="e">
        <f>-CC20</f>
        <v>#REF!</v>
      </c>
      <c r="AS49" s="193"/>
      <c r="AT49" s="193"/>
      <c r="AU49" s="326" t="e">
        <f t="shared" si="44"/>
        <v>#REF!</v>
      </c>
      <c r="BA49" s="227"/>
      <c r="BB49" s="228"/>
      <c r="BC49" s="228"/>
      <c r="BD49" s="228"/>
      <c r="BE49" s="228" t="s">
        <v>81</v>
      </c>
      <c r="BF49" s="229" t="e">
        <f>SUM(BF43:BF48)</f>
        <v>#REF!</v>
      </c>
      <c r="BG49" s="229" t="e">
        <f>SUM(BG43:BG48)</f>
        <v>#REF!</v>
      </c>
      <c r="BH49" s="229" t="e">
        <f>SUM(BH43:BH48)</f>
        <v>#REF!</v>
      </c>
      <c r="BI49" s="228"/>
      <c r="BJ49" s="228"/>
      <c r="BK49" s="230" t="e">
        <f>SUM(BK43:BK48)</f>
        <v>#REF!</v>
      </c>
      <c r="BL49" s="229" t="e">
        <f>SUM(BL43:BL48)</f>
        <v>#REF!</v>
      </c>
    </row>
    <row r="50" spans="1:64" ht="17.25" thickBot="1" x14ac:dyDescent="0.35">
      <c r="A50" s="1">
        <v>46</v>
      </c>
      <c r="B50" s="86" t="str">
        <f t="shared" si="43"/>
        <v>46 - Ferkel 8 bis 32 kg Lebendgewicht (LG) N-reduzierte-Fütterung - Mist/Jauche</v>
      </c>
      <c r="C50" s="87" t="s">
        <v>177</v>
      </c>
      <c r="D50" s="88"/>
      <c r="E50" s="89"/>
      <c r="F50" s="89"/>
      <c r="G50" s="89">
        <v>0.7</v>
      </c>
      <c r="H50" s="90">
        <v>1.5</v>
      </c>
      <c r="I50" s="91"/>
      <c r="J50" s="64">
        <v>0.05</v>
      </c>
      <c r="K50" s="92">
        <v>0.13</v>
      </c>
      <c r="L50" s="91">
        <v>7.0000000000000007E-2</v>
      </c>
      <c r="M50" s="92">
        <v>1</v>
      </c>
      <c r="N50" s="218"/>
      <c r="O50" s="219"/>
      <c r="P50" s="220"/>
      <c r="Q50" s="224" t="e">
        <f>IF(Tabelle1!$N$45="JA",Tabelle1!AD50,Tabelle1!Z50)</f>
        <v>#REF!</v>
      </c>
      <c r="R50" s="231" t="e">
        <f>IF(Tabelle1!$N$45="JA",Tabelle1!AE50,Tabelle1!AA50)</f>
        <v>#REF!</v>
      </c>
      <c r="S50" s="218"/>
      <c r="T50" s="219"/>
      <c r="U50" s="220"/>
      <c r="V50" s="224">
        <v>0.21</v>
      </c>
      <c r="W50" s="231">
        <v>1.89</v>
      </c>
      <c r="X50" s="91"/>
      <c r="Y50" s="64"/>
      <c r="Z50" s="64">
        <v>0.1</v>
      </c>
      <c r="AA50" s="64">
        <v>1.9</v>
      </c>
      <c r="AB50" s="64"/>
      <c r="AC50" s="64"/>
      <c r="AD50" s="64">
        <v>7.0000000000000007E-2</v>
      </c>
      <c r="AE50" s="92">
        <v>1.33</v>
      </c>
      <c r="AF50" s="91"/>
      <c r="AG50" s="64">
        <v>0.6</v>
      </c>
      <c r="AH50" s="92">
        <v>1.4</v>
      </c>
      <c r="AI50" s="97" t="s">
        <v>177</v>
      </c>
      <c r="AJ50" s="7"/>
      <c r="AM50" s="203" t="s">
        <v>153</v>
      </c>
      <c r="AN50" s="192" t="e">
        <f>AP23</f>
        <v>#REF!</v>
      </c>
      <c r="AO50" s="192" t="e">
        <f>AQ24</f>
        <v>#REF!</v>
      </c>
      <c r="AP50" s="192" t="e">
        <f>AR25</f>
        <v>#REF!</v>
      </c>
      <c r="AQ50" s="192" t="e">
        <f>AS26</f>
        <v>#REF!</v>
      </c>
      <c r="AR50" s="204" t="e">
        <f>AT27</f>
        <v>#REF!</v>
      </c>
      <c r="AS50" s="205"/>
      <c r="AT50" s="205"/>
      <c r="AU50" s="326" t="e">
        <f t="shared" si="44"/>
        <v>#REF!</v>
      </c>
    </row>
    <row r="51" spans="1:64" ht="17.25" thickBot="1" x14ac:dyDescent="0.35">
      <c r="A51" s="1">
        <v>47</v>
      </c>
      <c r="B51" s="86" t="str">
        <f t="shared" si="43"/>
        <v>47 - Ferkel 8 bis 32 kg Lebendgewicht (LG) N-reduzierte-Fütterung - Tiefstallmist</v>
      </c>
      <c r="C51" s="87" t="s">
        <v>178</v>
      </c>
      <c r="D51" s="88"/>
      <c r="E51" s="89"/>
      <c r="F51" s="89"/>
      <c r="G51" s="89"/>
      <c r="H51" s="90">
        <v>2.2000000000000002</v>
      </c>
      <c r="I51" s="91"/>
      <c r="J51" s="64"/>
      <c r="K51" s="92">
        <v>0.33</v>
      </c>
      <c r="L51" s="91">
        <v>7.0000000000000007E-2</v>
      </c>
      <c r="M51" s="92">
        <v>1</v>
      </c>
      <c r="N51" s="218"/>
      <c r="O51" s="219"/>
      <c r="P51" s="220"/>
      <c r="Q51" s="221"/>
      <c r="R51" s="231" t="e">
        <f>IF(Tabelle1!$N$45="JA",Tabelle1!AE51,Tabelle1!AA51)</f>
        <v>#REF!</v>
      </c>
      <c r="S51" s="218"/>
      <c r="T51" s="219"/>
      <c r="U51" s="220"/>
      <c r="V51" s="221"/>
      <c r="W51" s="231">
        <v>2.1</v>
      </c>
      <c r="X51" s="91"/>
      <c r="Y51" s="64"/>
      <c r="Z51" s="64"/>
      <c r="AA51" s="64">
        <v>2</v>
      </c>
      <c r="AB51" s="64"/>
      <c r="AC51" s="64"/>
      <c r="AD51" s="64"/>
      <c r="AE51" s="92">
        <v>1.4</v>
      </c>
      <c r="AF51" s="91"/>
      <c r="AG51" s="64"/>
      <c r="AH51" s="92">
        <v>2</v>
      </c>
      <c r="AI51" s="97" t="s">
        <v>178</v>
      </c>
      <c r="AJ51" s="7"/>
      <c r="AM51" s="109" t="s">
        <v>158</v>
      </c>
      <c r="AN51" s="192" t="e">
        <f>#REF!</f>
        <v>#REF!</v>
      </c>
      <c r="AO51" s="192" t="e">
        <f>#REF!</f>
        <v>#REF!</v>
      </c>
      <c r="AP51" s="192" t="e">
        <f>#REF!</f>
        <v>#REF!</v>
      </c>
      <c r="AQ51" s="192" t="e">
        <f>#REF!</f>
        <v>#REF!</v>
      </c>
      <c r="AR51" s="205"/>
      <c r="AS51" s="205"/>
      <c r="AT51" s="205"/>
      <c r="AU51" s="194" t="e">
        <f t="shared" si="44"/>
        <v>#REF!</v>
      </c>
    </row>
    <row r="52" spans="1:64" ht="17.25" thickBot="1" x14ac:dyDescent="0.35">
      <c r="A52" s="1">
        <v>48</v>
      </c>
      <c r="B52" s="86" t="str">
        <f t="shared" si="43"/>
        <v xml:space="preserve">48 - MS + JS ab 32 kg LG bis Mastende/Belegung - Gülle </v>
      </c>
      <c r="C52" s="87" t="s">
        <v>179</v>
      </c>
      <c r="D52" s="88"/>
      <c r="E52" s="89">
        <v>7.5</v>
      </c>
      <c r="F52" s="89"/>
      <c r="G52" s="89"/>
      <c r="H52" s="90"/>
      <c r="I52" s="91">
        <v>0.7</v>
      </c>
      <c r="J52" s="64"/>
      <c r="K52" s="92"/>
      <c r="L52" s="91">
        <v>0.15</v>
      </c>
      <c r="M52" s="92">
        <v>1.26</v>
      </c>
      <c r="N52" s="218"/>
      <c r="O52" s="224" t="e">
        <f>IF(Tabelle1!$N$45="JA",Tabelle1!AB52,Tabelle1!X52)</f>
        <v>#REF!</v>
      </c>
      <c r="P52" s="220"/>
      <c r="Q52" s="225"/>
      <c r="R52" s="226"/>
      <c r="S52" s="218"/>
      <c r="T52" s="224">
        <v>5</v>
      </c>
      <c r="U52" s="220"/>
      <c r="V52" s="225"/>
      <c r="W52" s="226"/>
      <c r="X52" s="91">
        <v>4.4000000000000004</v>
      </c>
      <c r="Y52" s="64"/>
      <c r="Z52" s="64"/>
      <c r="AA52" s="64"/>
      <c r="AB52" s="64">
        <v>3.6</v>
      </c>
      <c r="AC52" s="64"/>
      <c r="AD52" s="64"/>
      <c r="AE52" s="92"/>
      <c r="AF52" s="91">
        <v>6.5</v>
      </c>
      <c r="AG52" s="64"/>
      <c r="AH52" s="92"/>
      <c r="AI52" s="97" t="s">
        <v>179</v>
      </c>
      <c r="AJ52" s="7"/>
      <c r="AM52" s="109" t="s">
        <v>161</v>
      </c>
      <c r="AN52" s="205"/>
      <c r="AO52" s="205"/>
      <c r="AP52" s="205"/>
      <c r="AQ52" s="205"/>
      <c r="AR52" s="192">
        <v>0</v>
      </c>
      <c r="AS52" s="205"/>
      <c r="AT52" s="205"/>
      <c r="AU52" s="194">
        <f t="shared" si="44"/>
        <v>0</v>
      </c>
    </row>
    <row r="53" spans="1:64" ht="17.25" thickBot="1" x14ac:dyDescent="0.35">
      <c r="A53" s="1">
        <v>49</v>
      </c>
      <c r="B53" s="86" t="str">
        <f t="shared" si="43"/>
        <v xml:space="preserve">49 - MS + JS ab 32 kg LG bis Mastende/Belegung - Mist/Jauche </v>
      </c>
      <c r="C53" s="87" t="s">
        <v>181</v>
      </c>
      <c r="D53" s="88"/>
      <c r="E53" s="89"/>
      <c r="F53" s="89"/>
      <c r="G53" s="89">
        <v>2.2999999999999998</v>
      </c>
      <c r="H53" s="90">
        <v>4.5999999999999996</v>
      </c>
      <c r="I53" s="91"/>
      <c r="J53" s="64">
        <v>0.23</v>
      </c>
      <c r="K53" s="92">
        <v>0.48</v>
      </c>
      <c r="L53" s="91">
        <v>0.15</v>
      </c>
      <c r="M53" s="92">
        <v>1.26</v>
      </c>
      <c r="N53" s="218"/>
      <c r="O53" s="219"/>
      <c r="P53" s="220"/>
      <c r="Q53" s="221" t="e">
        <f>IF(Tabelle1!$N$45="JA",Tabelle1!AD53,Tabelle1!Z53)</f>
        <v>#REF!</v>
      </c>
      <c r="R53" s="222" t="e">
        <f>IF(Tabelle1!$N$45="JA",Tabelle1!AE53,Tabelle1!AA53)</f>
        <v>#REF!</v>
      </c>
      <c r="S53" s="218"/>
      <c r="T53" s="219"/>
      <c r="U53" s="220"/>
      <c r="V53" s="221">
        <v>0.5</v>
      </c>
      <c r="W53" s="222">
        <v>4.5</v>
      </c>
      <c r="X53" s="91"/>
      <c r="Y53" s="64"/>
      <c r="Z53" s="64">
        <v>0.22</v>
      </c>
      <c r="AA53" s="64">
        <v>4.18</v>
      </c>
      <c r="AB53" s="64"/>
      <c r="AC53" s="64"/>
      <c r="AD53" s="64">
        <v>0.18</v>
      </c>
      <c r="AE53" s="92">
        <v>3.42</v>
      </c>
      <c r="AF53" s="91"/>
      <c r="AG53" s="64">
        <v>2</v>
      </c>
      <c r="AH53" s="92">
        <v>4.2</v>
      </c>
      <c r="AI53" s="97" t="s">
        <v>181</v>
      </c>
      <c r="AJ53" s="7"/>
      <c r="AM53" s="109" t="s">
        <v>165</v>
      </c>
      <c r="AN53" s="192" t="e">
        <f>#REF!</f>
        <v>#REF!</v>
      </c>
      <c r="AO53" s="192" t="e">
        <f>#REF!</f>
        <v>#REF!</v>
      </c>
      <c r="AP53" s="192" t="e">
        <f>#REF!</f>
        <v>#REF!</v>
      </c>
      <c r="AQ53" s="192" t="e">
        <f>#REF!</f>
        <v>#REF!</v>
      </c>
      <c r="AR53" s="192" t="e">
        <f>#REF!</f>
        <v>#REF!</v>
      </c>
      <c r="AS53" s="192" t="e">
        <f>#REF!</f>
        <v>#REF!</v>
      </c>
      <c r="AT53" s="192" t="e">
        <f>#REF!</f>
        <v>#REF!</v>
      </c>
      <c r="AU53" s="194" t="e">
        <f t="shared" si="44"/>
        <v>#REF!</v>
      </c>
    </row>
    <row r="54" spans="1:64" ht="17.25" thickBot="1" x14ac:dyDescent="0.35">
      <c r="A54" s="1">
        <v>50</v>
      </c>
      <c r="B54" s="86" t="str">
        <f t="shared" si="43"/>
        <v xml:space="preserve">50 - MS + JS ab 32 kg LG bis Mastende/Belegung - Tiefstallmist </v>
      </c>
      <c r="C54" s="87" t="s">
        <v>182</v>
      </c>
      <c r="D54" s="88"/>
      <c r="E54" s="89"/>
      <c r="F54" s="89"/>
      <c r="G54" s="89"/>
      <c r="H54" s="90">
        <v>7</v>
      </c>
      <c r="I54" s="91"/>
      <c r="J54" s="64"/>
      <c r="K54" s="92">
        <v>0.77</v>
      </c>
      <c r="L54" s="91">
        <v>0.15</v>
      </c>
      <c r="M54" s="92">
        <v>1.26</v>
      </c>
      <c r="N54" s="218"/>
      <c r="O54" s="219"/>
      <c r="P54" s="220"/>
      <c r="Q54" s="221"/>
      <c r="R54" s="222" t="e">
        <f>IF(Tabelle1!$N$45="JA",Tabelle1!AE54,Tabelle1!AA54)</f>
        <v>#REF!</v>
      </c>
      <c r="S54" s="218"/>
      <c r="T54" s="219"/>
      <c r="U54" s="220"/>
      <c r="V54" s="221"/>
      <c r="W54" s="222">
        <v>5</v>
      </c>
      <c r="X54" s="91"/>
      <c r="Y54" s="64"/>
      <c r="Z54" s="64"/>
      <c r="AA54" s="64">
        <v>4.4000000000000004</v>
      </c>
      <c r="AB54" s="64"/>
      <c r="AC54" s="64"/>
      <c r="AD54" s="64"/>
      <c r="AE54" s="92">
        <v>3.6</v>
      </c>
      <c r="AF54" s="91"/>
      <c r="AG54" s="64"/>
      <c r="AH54" s="92">
        <v>6.4</v>
      </c>
      <c r="AI54" s="97" t="s">
        <v>182</v>
      </c>
      <c r="AJ54" s="7"/>
      <c r="AM54" s="183" t="s">
        <v>168</v>
      </c>
      <c r="AN54" s="192" t="e">
        <f t="shared" ref="AN54:AU54" si="45">SUM(AN48:AN53)</f>
        <v>#REF!</v>
      </c>
      <c r="AO54" s="192" t="e">
        <f t="shared" si="45"/>
        <v>#REF!</v>
      </c>
      <c r="AP54" s="192" t="e">
        <f t="shared" si="45"/>
        <v>#REF!</v>
      </c>
      <c r="AQ54" s="192" t="e">
        <f t="shared" si="45"/>
        <v>#REF!</v>
      </c>
      <c r="AR54" s="192" t="e">
        <f t="shared" si="45"/>
        <v>#REF!</v>
      </c>
      <c r="AS54" s="192" t="e">
        <f t="shared" si="45"/>
        <v>#REF!</v>
      </c>
      <c r="AT54" s="192" t="e">
        <f t="shared" si="45"/>
        <v>#REF!</v>
      </c>
      <c r="AU54" s="326" t="e">
        <f t="shared" si="45"/>
        <v>#REF!</v>
      </c>
      <c r="AV54" s="183" t="s">
        <v>169</v>
      </c>
      <c r="AX54" s="128" t="e">
        <f>SUM(AN54:AT54)</f>
        <v>#REF!</v>
      </c>
    </row>
    <row r="55" spans="1:64" ht="17.25" thickBot="1" x14ac:dyDescent="0.35">
      <c r="A55" s="1">
        <v>51</v>
      </c>
      <c r="B55" s="86" t="str">
        <f t="shared" si="43"/>
        <v xml:space="preserve">51 - MS + JS ab 32 kg LG bis Mastende/Belegung -N-reduzierte-Fütterung - Gülle </v>
      </c>
      <c r="C55" s="87" t="s">
        <v>184</v>
      </c>
      <c r="D55" s="88"/>
      <c r="E55" s="89">
        <v>6.9</v>
      </c>
      <c r="F55" s="89"/>
      <c r="G55" s="89"/>
      <c r="H55" s="90"/>
      <c r="I55" s="91">
        <v>0.7</v>
      </c>
      <c r="J55" s="64"/>
      <c r="K55" s="92"/>
      <c r="L55" s="91">
        <v>0.15</v>
      </c>
      <c r="M55" s="92">
        <v>1.26</v>
      </c>
      <c r="N55" s="218"/>
      <c r="O55" s="224" t="e">
        <f>IF(Tabelle1!$N$45="JA",Tabelle1!AB55,Tabelle1!X55)</f>
        <v>#REF!</v>
      </c>
      <c r="P55" s="220"/>
      <c r="Q55" s="225"/>
      <c r="R55" s="226"/>
      <c r="S55" s="218"/>
      <c r="T55" s="224">
        <v>5</v>
      </c>
      <c r="U55" s="220"/>
      <c r="V55" s="225"/>
      <c r="W55" s="226"/>
      <c r="X55" s="91">
        <v>4.4000000000000004</v>
      </c>
      <c r="Y55" s="64"/>
      <c r="Z55" s="64"/>
      <c r="AA55" s="64"/>
      <c r="AB55" s="64">
        <v>3.6</v>
      </c>
      <c r="AC55" s="64"/>
      <c r="AD55" s="64"/>
      <c r="AE55" s="92"/>
      <c r="AF55" s="91">
        <v>6</v>
      </c>
      <c r="AG55" s="64"/>
      <c r="AH55" s="92"/>
      <c r="AI55" s="97" t="s">
        <v>184</v>
      </c>
      <c r="AJ55" s="7"/>
      <c r="AN55" s="183" t="s">
        <v>172</v>
      </c>
      <c r="AO55" s="2"/>
      <c r="AU55" s="223" t="e">
        <f>BF49</f>
        <v>#REF!</v>
      </c>
      <c r="AV55" s="2" t="s">
        <v>173</v>
      </c>
    </row>
    <row r="56" spans="1:64" ht="17.25" thickBot="1" x14ac:dyDescent="0.35">
      <c r="A56" s="1">
        <v>52</v>
      </c>
      <c r="B56" s="86" t="str">
        <f t="shared" si="43"/>
        <v xml:space="preserve">52 - MS + JS ab 32 kg LG bis Mastende/Belegung -N-reduzierte-Fütterung - Mist/Jauche </v>
      </c>
      <c r="C56" s="87" t="s">
        <v>186</v>
      </c>
      <c r="D56" s="88"/>
      <c r="E56" s="89"/>
      <c r="F56" s="89"/>
      <c r="G56" s="89">
        <v>2.1</v>
      </c>
      <c r="H56" s="90">
        <v>4.2</v>
      </c>
      <c r="I56" s="91"/>
      <c r="J56" s="64">
        <v>0.23</v>
      </c>
      <c r="K56" s="92">
        <v>0.48</v>
      </c>
      <c r="L56" s="91">
        <v>0.15</v>
      </c>
      <c r="M56" s="92">
        <v>1.26</v>
      </c>
      <c r="N56" s="218"/>
      <c r="O56" s="219"/>
      <c r="P56" s="220"/>
      <c r="Q56" s="221" t="e">
        <f>IF(Tabelle1!$N$45="JA",Tabelle1!AD56,Tabelle1!Z56)</f>
        <v>#REF!</v>
      </c>
      <c r="R56" s="222" t="e">
        <f>IF(Tabelle1!$N$45="JA",Tabelle1!AE56,Tabelle1!AA56)</f>
        <v>#REF!</v>
      </c>
      <c r="S56" s="218"/>
      <c r="T56" s="219"/>
      <c r="U56" s="220"/>
      <c r="V56" s="221">
        <v>0.5</v>
      </c>
      <c r="W56" s="222">
        <v>4.5</v>
      </c>
      <c r="X56" s="91"/>
      <c r="Y56" s="64"/>
      <c r="Z56" s="64">
        <v>0.22</v>
      </c>
      <c r="AA56" s="64">
        <v>4.18</v>
      </c>
      <c r="AB56" s="64"/>
      <c r="AC56" s="64"/>
      <c r="AD56" s="64">
        <v>0.18</v>
      </c>
      <c r="AE56" s="92">
        <v>3.42</v>
      </c>
      <c r="AF56" s="91"/>
      <c r="AG56" s="64">
        <v>1.8</v>
      </c>
      <c r="AH56" s="92">
        <v>3.8</v>
      </c>
      <c r="AI56" s="97" t="s">
        <v>186</v>
      </c>
      <c r="AJ56" s="7"/>
      <c r="AN56" s="327" t="s">
        <v>176</v>
      </c>
      <c r="AO56" s="328"/>
      <c r="AP56" s="329"/>
      <c r="AQ56" s="329"/>
      <c r="AR56" s="329"/>
      <c r="AS56" s="329"/>
      <c r="AT56" s="329"/>
      <c r="AU56" s="362" t="e">
        <f>AU54-AU55</f>
        <v>#REF!</v>
      </c>
      <c r="AV56" s="363" t="s">
        <v>146</v>
      </c>
      <c r="AW56" s="331"/>
    </row>
    <row r="57" spans="1:64" ht="16.5" x14ac:dyDescent="0.3">
      <c r="A57" s="1">
        <v>53</v>
      </c>
      <c r="B57" s="86" t="str">
        <f t="shared" si="43"/>
        <v xml:space="preserve">53 - MS + JS ab 32 kg LG bis Mastende/Belegung -N-reduzierte-Fütterung - Tiefstallmist </v>
      </c>
      <c r="C57" s="87" t="s">
        <v>189</v>
      </c>
      <c r="D57" s="88"/>
      <c r="E57" s="89"/>
      <c r="F57" s="89"/>
      <c r="G57" s="89"/>
      <c r="H57" s="90">
        <v>6.4</v>
      </c>
      <c r="I57" s="91"/>
      <c r="J57" s="64"/>
      <c r="K57" s="92">
        <v>0.77</v>
      </c>
      <c r="L57" s="91">
        <v>0.15</v>
      </c>
      <c r="M57" s="92">
        <v>1.26</v>
      </c>
      <c r="N57" s="218"/>
      <c r="O57" s="219"/>
      <c r="P57" s="220"/>
      <c r="Q57" s="221"/>
      <c r="R57" s="222" t="e">
        <f>IF(Tabelle1!$N$45="JA",Tabelle1!AE57,Tabelle1!AA57)</f>
        <v>#REF!</v>
      </c>
      <c r="S57" s="218"/>
      <c r="T57" s="219"/>
      <c r="U57" s="220"/>
      <c r="V57" s="221"/>
      <c r="W57" s="222">
        <v>5</v>
      </c>
      <c r="X57" s="91"/>
      <c r="Y57" s="64"/>
      <c r="Z57" s="64"/>
      <c r="AA57" s="64">
        <v>4.4000000000000004</v>
      </c>
      <c r="AB57" s="64"/>
      <c r="AC57" s="64"/>
      <c r="AD57" s="64"/>
      <c r="AE57" s="92">
        <v>3.6</v>
      </c>
      <c r="AF57" s="91"/>
      <c r="AG57" s="64"/>
      <c r="AH57" s="92">
        <v>5.8</v>
      </c>
      <c r="AI57" s="97" t="s">
        <v>189</v>
      </c>
      <c r="AJ57" s="7"/>
      <c r="AU57" s="232" t="s">
        <v>1</v>
      </c>
      <c r="AV57" s="339" t="s">
        <v>332</v>
      </c>
    </row>
    <row r="58" spans="1:64" ht="16.5" x14ac:dyDescent="0.3">
      <c r="A58" s="1">
        <v>54</v>
      </c>
      <c r="B58" s="86" t="str">
        <f t="shared" si="43"/>
        <v xml:space="preserve">54 - MS + JS ab 32 kg LG bis Mastende/Belegung - stark-N-reduzierte-Fütterung - Gülle </v>
      </c>
      <c r="C58" s="87" t="s">
        <v>192</v>
      </c>
      <c r="D58" s="88"/>
      <c r="E58" s="89">
        <v>6.7</v>
      </c>
      <c r="F58" s="89"/>
      <c r="G58" s="89"/>
      <c r="H58" s="90"/>
      <c r="I58" s="91">
        <v>0.7</v>
      </c>
      <c r="J58" s="64"/>
      <c r="K58" s="92"/>
      <c r="L58" s="91">
        <v>0.15</v>
      </c>
      <c r="M58" s="92">
        <v>1.26</v>
      </c>
      <c r="N58" s="218"/>
      <c r="O58" s="224" t="e">
        <f>IF(Tabelle1!$N$45="JA",Tabelle1!AB58,Tabelle1!X58)</f>
        <v>#REF!</v>
      </c>
      <c r="P58" s="220"/>
      <c r="Q58" s="225"/>
      <c r="R58" s="226"/>
      <c r="S58" s="218"/>
      <c r="T58" s="224">
        <v>5</v>
      </c>
      <c r="U58" s="220"/>
      <c r="V58" s="225"/>
      <c r="W58" s="226"/>
      <c r="X58" s="91">
        <v>4.4000000000000004</v>
      </c>
      <c r="Y58" s="64"/>
      <c r="Z58" s="64"/>
      <c r="AA58" s="64"/>
      <c r="AB58" s="64">
        <v>3.6</v>
      </c>
      <c r="AC58" s="64"/>
      <c r="AD58" s="64"/>
      <c r="AE58" s="92"/>
      <c r="AF58" s="91">
        <v>5.8</v>
      </c>
      <c r="AG58" s="64"/>
      <c r="AH58" s="92"/>
      <c r="AI58" s="97" t="s">
        <v>192</v>
      </c>
      <c r="AJ58" s="7"/>
    </row>
    <row r="59" spans="1:64" ht="16.5" x14ac:dyDescent="0.3">
      <c r="A59" s="1">
        <v>55</v>
      </c>
      <c r="B59" s="86" t="str">
        <f t="shared" si="43"/>
        <v xml:space="preserve">55 - MS + JS ab 32 kg LG bis Mastende/Belegung - stark-N-reduzierte-Fütterung - Mist/Jauche </v>
      </c>
      <c r="C59" s="87" t="s">
        <v>194</v>
      </c>
      <c r="D59" s="88"/>
      <c r="E59" s="89"/>
      <c r="F59" s="89"/>
      <c r="G59" s="89">
        <v>2.1</v>
      </c>
      <c r="H59" s="90">
        <v>4.0999999999999996</v>
      </c>
      <c r="I59" s="91"/>
      <c r="J59" s="64">
        <v>0.23</v>
      </c>
      <c r="K59" s="92">
        <v>0.48</v>
      </c>
      <c r="L59" s="91">
        <v>0.15</v>
      </c>
      <c r="M59" s="92">
        <v>1.26</v>
      </c>
      <c r="N59" s="218"/>
      <c r="O59" s="219"/>
      <c r="P59" s="220"/>
      <c r="Q59" s="221" t="e">
        <f>IF(Tabelle1!$N$45="JA",Tabelle1!AD59,Tabelle1!Z59)</f>
        <v>#REF!</v>
      </c>
      <c r="R59" s="222" t="e">
        <f>IF(Tabelle1!$N$45="JA",Tabelle1!AE59,Tabelle1!AA59)</f>
        <v>#REF!</v>
      </c>
      <c r="S59" s="218"/>
      <c r="T59" s="219"/>
      <c r="U59" s="220"/>
      <c r="V59" s="221">
        <v>0.5</v>
      </c>
      <c r="W59" s="222">
        <v>4.5</v>
      </c>
      <c r="X59" s="91"/>
      <c r="Y59" s="64"/>
      <c r="Z59" s="64">
        <v>0.22</v>
      </c>
      <c r="AA59" s="64">
        <v>4.18</v>
      </c>
      <c r="AB59" s="64"/>
      <c r="AC59" s="64"/>
      <c r="AD59" s="64">
        <v>0.18</v>
      </c>
      <c r="AE59" s="92">
        <v>3.42</v>
      </c>
      <c r="AF59" s="91"/>
      <c r="AG59" s="64">
        <v>1.8</v>
      </c>
      <c r="AH59" s="92">
        <v>3.7</v>
      </c>
      <c r="AI59" s="97" t="s">
        <v>194</v>
      </c>
      <c r="AJ59" s="7"/>
      <c r="AN59" s="183" t="s">
        <v>180</v>
      </c>
      <c r="AO59" s="2"/>
    </row>
    <row r="60" spans="1:64" ht="16.5" x14ac:dyDescent="0.3">
      <c r="A60" s="1">
        <v>56</v>
      </c>
      <c r="B60" s="86" t="str">
        <f t="shared" si="43"/>
        <v xml:space="preserve">56 - MS + JS ab 32 kg LG bis Mastende/Belegung - stark-N-reduzierte-Fütterung - Tiefstallmist </v>
      </c>
      <c r="C60" s="87" t="s">
        <v>196</v>
      </c>
      <c r="D60" s="88"/>
      <c r="E60" s="89"/>
      <c r="F60" s="89"/>
      <c r="G60" s="89"/>
      <c r="H60" s="90">
        <v>6.2</v>
      </c>
      <c r="I60" s="91"/>
      <c r="J60" s="64"/>
      <c r="K60" s="92">
        <v>0.77</v>
      </c>
      <c r="L60" s="91">
        <v>0.15</v>
      </c>
      <c r="M60" s="92">
        <v>1.26</v>
      </c>
      <c r="N60" s="218"/>
      <c r="O60" s="219"/>
      <c r="P60" s="220"/>
      <c r="Q60" s="221"/>
      <c r="R60" s="222" t="e">
        <f>IF(Tabelle1!$N$45="JA",Tabelle1!AE60,Tabelle1!AA60)</f>
        <v>#REF!</v>
      </c>
      <c r="S60" s="218"/>
      <c r="T60" s="219"/>
      <c r="U60" s="220"/>
      <c r="V60" s="221"/>
      <c r="W60" s="222">
        <v>5</v>
      </c>
      <c r="X60" s="91"/>
      <c r="Y60" s="64"/>
      <c r="Z60" s="64"/>
      <c r="AA60" s="64">
        <v>4.4000000000000004</v>
      </c>
      <c r="AB60" s="64"/>
      <c r="AC60" s="64"/>
      <c r="AD60" s="64"/>
      <c r="AE60" s="92">
        <v>3.6</v>
      </c>
      <c r="AF60" s="91"/>
      <c r="AG60" s="64"/>
      <c r="AH60" s="92">
        <v>5.6</v>
      </c>
      <c r="AI60" s="97" t="s">
        <v>196</v>
      </c>
      <c r="AJ60" s="7"/>
      <c r="AN60" s="64" t="s">
        <v>136</v>
      </c>
      <c r="AO60" s="64" t="s">
        <v>137</v>
      </c>
      <c r="AP60" s="64" t="s">
        <v>138</v>
      </c>
      <c r="AQ60" s="64" t="s">
        <v>8</v>
      </c>
      <c r="AR60" s="64" t="s">
        <v>9</v>
      </c>
      <c r="AS60" s="64" t="s">
        <v>139</v>
      </c>
      <c r="AT60" s="64" t="s">
        <v>124</v>
      </c>
    </row>
    <row r="61" spans="1:64" ht="16.5" x14ac:dyDescent="0.3">
      <c r="A61" s="1">
        <v>57</v>
      </c>
      <c r="B61" s="86" t="str">
        <f t="shared" si="43"/>
        <v>57 - Zuchtschweine - Standard-Fütterung - Gülle</v>
      </c>
      <c r="C61" s="87" t="s">
        <v>198</v>
      </c>
      <c r="D61" s="88"/>
      <c r="E61" s="89">
        <v>14.4</v>
      </c>
      <c r="F61" s="89"/>
      <c r="G61" s="89"/>
      <c r="H61" s="90"/>
      <c r="I61" s="91">
        <v>2.5499999999999998</v>
      </c>
      <c r="J61" s="64"/>
      <c r="K61" s="92"/>
      <c r="L61" s="91">
        <v>0.3</v>
      </c>
      <c r="M61" s="92">
        <v>1</v>
      </c>
      <c r="N61" s="218"/>
      <c r="O61" s="224" t="e">
        <f>IF(Tabelle1!$N$45="JA",Tabelle1!AB61,Tabelle1!X61)</f>
        <v>#REF!</v>
      </c>
      <c r="P61" s="220"/>
      <c r="Q61" s="225"/>
      <c r="R61" s="226"/>
      <c r="S61" s="218"/>
      <c r="T61" s="224">
        <v>6.8</v>
      </c>
      <c r="U61" s="220"/>
      <c r="V61" s="225"/>
      <c r="W61" s="226"/>
      <c r="X61" s="91">
        <v>10.6</v>
      </c>
      <c r="Y61" s="64"/>
      <c r="Z61" s="64"/>
      <c r="AA61" s="64"/>
      <c r="AB61" s="64">
        <v>9</v>
      </c>
      <c r="AC61" s="64"/>
      <c r="AD61" s="64"/>
      <c r="AE61" s="92"/>
      <c r="AF61" s="91">
        <v>12.5</v>
      </c>
      <c r="AG61" s="64"/>
      <c r="AH61" s="92"/>
      <c r="AI61" s="97" t="s">
        <v>198</v>
      </c>
      <c r="AJ61" s="7"/>
      <c r="AM61" s="109" t="s">
        <v>183</v>
      </c>
      <c r="AN61" s="232" t="e">
        <f t="shared" ref="AN61:AT61" si="46">AN54</f>
        <v>#REF!</v>
      </c>
      <c r="AO61" s="232" t="e">
        <f t="shared" si="46"/>
        <v>#REF!</v>
      </c>
      <c r="AP61" s="232" t="e">
        <f t="shared" si="46"/>
        <v>#REF!</v>
      </c>
      <c r="AQ61" s="232" t="e">
        <f t="shared" si="46"/>
        <v>#REF!</v>
      </c>
      <c r="AR61" s="232" t="e">
        <f t="shared" si="46"/>
        <v>#REF!</v>
      </c>
      <c r="AS61" s="232" t="e">
        <f t="shared" si="46"/>
        <v>#REF!</v>
      </c>
      <c r="AT61" s="232" t="e">
        <f t="shared" si="46"/>
        <v>#REF!</v>
      </c>
      <c r="AU61" s="233" t="e">
        <f>SUM(AN61:AT61)</f>
        <v>#REF!</v>
      </c>
    </row>
    <row r="62" spans="1:64" ht="16.5" x14ac:dyDescent="0.3">
      <c r="A62" s="1">
        <v>58</v>
      </c>
      <c r="B62" s="86" t="str">
        <f t="shared" si="43"/>
        <v>58 - Zuchtschweine - Standard-Fütterung - Mist/Jauche</v>
      </c>
      <c r="C62" s="87" t="s">
        <v>200</v>
      </c>
      <c r="D62" s="88"/>
      <c r="E62" s="89"/>
      <c r="F62" s="89"/>
      <c r="G62" s="89">
        <v>4.5</v>
      </c>
      <c r="H62" s="90">
        <v>8.9</v>
      </c>
      <c r="I62" s="91"/>
      <c r="J62" s="64">
        <v>0.84</v>
      </c>
      <c r="K62" s="92">
        <v>1.73</v>
      </c>
      <c r="L62" s="91">
        <v>0.3</v>
      </c>
      <c r="M62" s="92">
        <v>1</v>
      </c>
      <c r="N62" s="218"/>
      <c r="O62" s="219"/>
      <c r="P62" s="220"/>
      <c r="Q62" s="221" t="e">
        <f>IF(Tabelle1!$N$45="JA",Tabelle1!AD62,Tabelle1!Z62)</f>
        <v>#REF!</v>
      </c>
      <c r="R62" s="222" t="e">
        <f>IF(Tabelle1!$N$45="JA",Tabelle1!AE62,Tabelle1!AA62)</f>
        <v>#REF!</v>
      </c>
      <c r="S62" s="218"/>
      <c r="T62" s="219"/>
      <c r="U62" s="220"/>
      <c r="V62" s="221">
        <v>0.68</v>
      </c>
      <c r="W62" s="222">
        <v>6.12</v>
      </c>
      <c r="X62" s="91"/>
      <c r="Y62" s="64"/>
      <c r="Z62" s="64">
        <v>0.53</v>
      </c>
      <c r="AA62" s="64">
        <v>10.07</v>
      </c>
      <c r="AB62" s="64"/>
      <c r="AC62" s="64"/>
      <c r="AD62" s="64">
        <v>0.45</v>
      </c>
      <c r="AE62" s="92">
        <v>8.5500000000000007</v>
      </c>
      <c r="AF62" s="91"/>
      <c r="AG62" s="64">
        <v>3.9</v>
      </c>
      <c r="AH62" s="92">
        <v>8.1</v>
      </c>
      <c r="AI62" s="97" t="s">
        <v>200</v>
      </c>
      <c r="AJ62" s="7"/>
      <c r="AM62" s="234" t="s">
        <v>185</v>
      </c>
      <c r="AN62" s="233" t="e">
        <f t="shared" ref="AN62:AT62" si="47">AN43</f>
        <v>#REF!</v>
      </c>
      <c r="AO62" s="233" t="e">
        <f t="shared" si="47"/>
        <v>#REF!</v>
      </c>
      <c r="AP62" s="233" t="e">
        <f t="shared" si="47"/>
        <v>#REF!</v>
      </c>
      <c r="AQ62" s="233" t="e">
        <f t="shared" si="47"/>
        <v>#REF!</v>
      </c>
      <c r="AR62" s="233" t="e">
        <f t="shared" si="47"/>
        <v>#REF!</v>
      </c>
      <c r="AS62" s="233" t="e">
        <f t="shared" si="47"/>
        <v>#REF!</v>
      </c>
      <c r="AT62" s="233" t="e">
        <f t="shared" si="47"/>
        <v>#REF!</v>
      </c>
      <c r="AU62" s="67" t="e">
        <f>SUM(AN62:AT62)</f>
        <v>#REF!</v>
      </c>
      <c r="AV62" s="364" t="s">
        <v>343</v>
      </c>
      <c r="AW62" s="365"/>
    </row>
    <row r="63" spans="1:64" ht="16.5" x14ac:dyDescent="0.3">
      <c r="A63" s="1">
        <v>59</v>
      </c>
      <c r="B63" s="86" t="str">
        <f t="shared" si="43"/>
        <v>59 - Zuchtschweine - Standard-Fütterung - Tiefstallmist</v>
      </c>
      <c r="C63" s="87" t="s">
        <v>201</v>
      </c>
      <c r="D63" s="88"/>
      <c r="E63" s="89"/>
      <c r="F63" s="89"/>
      <c r="G63" s="89"/>
      <c r="H63" s="90">
        <v>13.4</v>
      </c>
      <c r="I63" s="91"/>
      <c r="J63" s="64"/>
      <c r="K63" s="92">
        <v>2.72</v>
      </c>
      <c r="L63" s="91">
        <v>0.3</v>
      </c>
      <c r="M63" s="92">
        <v>1</v>
      </c>
      <c r="N63" s="218"/>
      <c r="O63" s="219"/>
      <c r="P63" s="220"/>
      <c r="Q63" s="221"/>
      <c r="R63" s="222" t="e">
        <f>IF(Tabelle1!$N$45="JA",Tabelle1!AE63,Tabelle1!AA63)</f>
        <v>#REF!</v>
      </c>
      <c r="S63" s="218"/>
      <c r="T63" s="219"/>
      <c r="U63" s="220"/>
      <c r="V63" s="221"/>
      <c r="W63" s="222">
        <v>6.8</v>
      </c>
      <c r="X63" s="91"/>
      <c r="Y63" s="64"/>
      <c r="Z63" s="64"/>
      <c r="AA63" s="64">
        <v>10.6</v>
      </c>
      <c r="AB63" s="64"/>
      <c r="AC63" s="64"/>
      <c r="AD63" s="64"/>
      <c r="AE63" s="92">
        <v>9</v>
      </c>
      <c r="AF63" s="91"/>
      <c r="AG63" s="64"/>
      <c r="AH63" s="92">
        <v>12.2</v>
      </c>
      <c r="AI63" s="97" t="s">
        <v>201</v>
      </c>
      <c r="AJ63" s="7"/>
      <c r="AM63" s="109" t="s">
        <v>187</v>
      </c>
      <c r="AN63" s="232" t="e">
        <f t="shared" ref="AN63:AT63" si="48">SUM(AN61:AN62)</f>
        <v>#REF!</v>
      </c>
      <c r="AO63" s="232" t="e">
        <f t="shared" si="48"/>
        <v>#REF!</v>
      </c>
      <c r="AP63" s="232" t="e">
        <f t="shared" si="48"/>
        <v>#REF!</v>
      </c>
      <c r="AQ63" s="232" t="e">
        <f t="shared" si="48"/>
        <v>#REF!</v>
      </c>
      <c r="AR63" s="232" t="e">
        <f t="shared" si="48"/>
        <v>#REF!</v>
      </c>
      <c r="AS63" s="232" t="e">
        <f t="shared" si="48"/>
        <v>#REF!</v>
      </c>
      <c r="AT63" s="232" t="e">
        <f t="shared" si="48"/>
        <v>#REF!</v>
      </c>
      <c r="AU63" s="232" t="e">
        <f>SUM(AN63:AT63)</f>
        <v>#REF!</v>
      </c>
      <c r="AV63" s="109" t="s">
        <v>188</v>
      </c>
    </row>
    <row r="64" spans="1:64" ht="16.5" x14ac:dyDescent="0.3">
      <c r="A64" s="1">
        <v>60</v>
      </c>
      <c r="B64" s="86" t="str">
        <f t="shared" si="43"/>
        <v>60 - Zuchtschweine - N-reduzierte Fütterung - Gülle</v>
      </c>
      <c r="C64" s="87" t="s">
        <v>202</v>
      </c>
      <c r="D64" s="88"/>
      <c r="E64" s="89">
        <v>12.8</v>
      </c>
      <c r="F64" s="89"/>
      <c r="G64" s="89"/>
      <c r="H64" s="90"/>
      <c r="I64" s="91">
        <v>2.5499999999999998</v>
      </c>
      <c r="J64" s="64"/>
      <c r="K64" s="92"/>
      <c r="L64" s="91">
        <v>0.3</v>
      </c>
      <c r="M64" s="92">
        <v>1</v>
      </c>
      <c r="N64" s="218"/>
      <c r="O64" s="224" t="e">
        <f>IF(Tabelle1!$N$45="JA",Tabelle1!AB64,Tabelle1!X64)</f>
        <v>#REF!</v>
      </c>
      <c r="P64" s="220"/>
      <c r="Q64" s="225"/>
      <c r="R64" s="226"/>
      <c r="S64" s="218"/>
      <c r="T64" s="224">
        <v>6.8</v>
      </c>
      <c r="U64" s="220"/>
      <c r="V64" s="225"/>
      <c r="W64" s="226"/>
      <c r="X64" s="91">
        <v>10.6</v>
      </c>
      <c r="Y64" s="64"/>
      <c r="Z64" s="64"/>
      <c r="AA64" s="64"/>
      <c r="AB64" s="64">
        <v>9</v>
      </c>
      <c r="AC64" s="64"/>
      <c r="AD64" s="64"/>
      <c r="AE64" s="92"/>
      <c r="AF64" s="91">
        <v>11.1</v>
      </c>
      <c r="AG64" s="64"/>
      <c r="AH64" s="92"/>
      <c r="AI64" s="97" t="s">
        <v>202</v>
      </c>
      <c r="AJ64" s="7"/>
      <c r="AM64" s="109" t="s">
        <v>190</v>
      </c>
      <c r="AN64" s="235">
        <v>0.87</v>
      </c>
      <c r="AO64" s="235">
        <v>0.87</v>
      </c>
      <c r="AP64" s="235">
        <v>0.87</v>
      </c>
      <c r="AQ64" s="235">
        <v>0.87</v>
      </c>
      <c r="AR64" s="235">
        <v>0.91</v>
      </c>
      <c r="AS64" s="235">
        <v>0.91</v>
      </c>
      <c r="AT64" s="235">
        <v>0.91</v>
      </c>
      <c r="AU64" s="109" t="s">
        <v>191</v>
      </c>
    </row>
    <row r="65" spans="1:53" ht="17.25" thickBot="1" x14ac:dyDescent="0.35">
      <c r="A65" s="1">
        <v>61</v>
      </c>
      <c r="B65" s="86" t="str">
        <f t="shared" si="43"/>
        <v>61 - Zuchtschweine - N-reduzierte Fütterung - Mist/Jauche</v>
      </c>
      <c r="C65" s="87" t="s">
        <v>203</v>
      </c>
      <c r="D65" s="88"/>
      <c r="E65" s="89"/>
      <c r="F65" s="89"/>
      <c r="G65" s="89">
        <v>4</v>
      </c>
      <c r="H65" s="90">
        <v>7.9</v>
      </c>
      <c r="I65" s="91"/>
      <c r="J65" s="64">
        <v>0.84</v>
      </c>
      <c r="K65" s="92">
        <v>1.73</v>
      </c>
      <c r="L65" s="91">
        <v>0.3</v>
      </c>
      <c r="M65" s="92">
        <v>1</v>
      </c>
      <c r="N65" s="218"/>
      <c r="O65" s="219"/>
      <c r="P65" s="220"/>
      <c r="Q65" s="221" t="e">
        <f>IF(Tabelle1!$N$45="JA",Tabelle1!AD65,Tabelle1!Z65)</f>
        <v>#REF!</v>
      </c>
      <c r="R65" s="222" t="e">
        <f>IF(Tabelle1!$N$45="JA",Tabelle1!AE65,Tabelle1!AA65)</f>
        <v>#REF!</v>
      </c>
      <c r="S65" s="218"/>
      <c r="T65" s="219"/>
      <c r="U65" s="220"/>
      <c r="V65" s="221">
        <v>0.68</v>
      </c>
      <c r="W65" s="222">
        <v>6.12</v>
      </c>
      <c r="X65" s="91"/>
      <c r="Y65" s="64"/>
      <c r="Z65" s="64">
        <v>0.53</v>
      </c>
      <c r="AA65" s="64">
        <v>10.07</v>
      </c>
      <c r="AB65" s="64"/>
      <c r="AC65" s="64"/>
      <c r="AD65" s="64">
        <v>0.45</v>
      </c>
      <c r="AE65" s="92">
        <v>8.5500000000000007</v>
      </c>
      <c r="AF65" s="91"/>
      <c r="AG65" s="64">
        <v>3.5</v>
      </c>
      <c r="AH65" s="92">
        <v>7.2</v>
      </c>
      <c r="AI65" s="97" t="s">
        <v>203</v>
      </c>
      <c r="AJ65" s="7"/>
      <c r="AM65" s="376" t="s">
        <v>349</v>
      </c>
      <c r="AN65" s="377" t="e">
        <f t="shared" ref="AN65:AT65" si="49">AN62*AN64</f>
        <v>#REF!</v>
      </c>
      <c r="AO65" s="377" t="e">
        <f t="shared" si="49"/>
        <v>#REF!</v>
      </c>
      <c r="AP65" s="377" t="e">
        <f t="shared" si="49"/>
        <v>#REF!</v>
      </c>
      <c r="AQ65" s="377" t="e">
        <f t="shared" si="49"/>
        <v>#REF!</v>
      </c>
      <c r="AR65" s="377" t="e">
        <f t="shared" si="49"/>
        <v>#REF!</v>
      </c>
      <c r="AS65" s="377" t="e">
        <f t="shared" si="49"/>
        <v>#REF!</v>
      </c>
      <c r="AT65" s="377" t="e">
        <f t="shared" si="49"/>
        <v>#REF!</v>
      </c>
      <c r="AU65" s="378" t="e">
        <f>SUM(AN65:AT65)</f>
        <v>#REF!</v>
      </c>
    </row>
    <row r="66" spans="1:53" ht="17.25" thickBot="1" x14ac:dyDescent="0.35">
      <c r="A66" s="1">
        <v>62</v>
      </c>
      <c r="B66" s="86" t="str">
        <f t="shared" si="43"/>
        <v>62 - Zuchtschweine - N-reduzierte Fütterung - Tiefstallmist</v>
      </c>
      <c r="C66" s="87" t="s">
        <v>204</v>
      </c>
      <c r="D66" s="88"/>
      <c r="E66" s="89"/>
      <c r="F66" s="89"/>
      <c r="G66" s="89"/>
      <c r="H66" s="90">
        <v>11.9</v>
      </c>
      <c r="I66" s="91"/>
      <c r="J66" s="64"/>
      <c r="K66" s="92">
        <v>2.72</v>
      </c>
      <c r="L66" s="91">
        <v>0.3</v>
      </c>
      <c r="M66" s="92">
        <v>1</v>
      </c>
      <c r="N66" s="218"/>
      <c r="O66" s="219"/>
      <c r="P66" s="220"/>
      <c r="Q66" s="221"/>
      <c r="R66" s="222" t="e">
        <f>IF(Tabelle1!$N$45="JA",Tabelle1!AE66,Tabelle1!AA66)</f>
        <v>#REF!</v>
      </c>
      <c r="S66" s="218"/>
      <c r="T66" s="219"/>
      <c r="U66" s="220"/>
      <c r="V66" s="221"/>
      <c r="W66" s="222">
        <v>6.8</v>
      </c>
      <c r="X66" s="91"/>
      <c r="Y66" s="64"/>
      <c r="Z66" s="64"/>
      <c r="AA66" s="64">
        <v>10.6</v>
      </c>
      <c r="AB66" s="64"/>
      <c r="AC66" s="64"/>
      <c r="AD66" s="64"/>
      <c r="AE66" s="92">
        <v>9</v>
      </c>
      <c r="AF66" s="91"/>
      <c r="AG66" s="64"/>
      <c r="AH66" s="92">
        <v>10.8</v>
      </c>
      <c r="AI66" s="97" t="s">
        <v>204</v>
      </c>
      <c r="AJ66" s="7"/>
      <c r="AM66" s="109" t="s">
        <v>193</v>
      </c>
      <c r="AN66" s="236" t="e">
        <f t="shared" ref="AN66:AT66" si="50">AN63*AN64</f>
        <v>#REF!</v>
      </c>
      <c r="AO66" s="236" t="e">
        <f t="shared" si="50"/>
        <v>#REF!</v>
      </c>
      <c r="AP66" s="236" t="e">
        <f t="shared" si="50"/>
        <v>#REF!</v>
      </c>
      <c r="AQ66" s="236" t="e">
        <f t="shared" si="50"/>
        <v>#REF!</v>
      </c>
      <c r="AR66" s="236" t="e">
        <f t="shared" si="50"/>
        <v>#REF!</v>
      </c>
      <c r="AS66" s="236" t="e">
        <f t="shared" si="50"/>
        <v>#REF!</v>
      </c>
      <c r="AT66" s="237" t="e">
        <f t="shared" si="50"/>
        <v>#REF!</v>
      </c>
      <c r="AU66" s="238" t="e">
        <f>SUM(AN66:AT66)</f>
        <v>#REF!</v>
      </c>
      <c r="AV66" s="183" t="s">
        <v>169</v>
      </c>
    </row>
    <row r="67" spans="1:53" ht="17.25" thickBot="1" x14ac:dyDescent="0.35">
      <c r="A67" s="1">
        <v>63</v>
      </c>
      <c r="B67" s="86" t="str">
        <f t="shared" si="43"/>
        <v>63 - Zuchteber - Standard-Fütterung - Gülle</v>
      </c>
      <c r="C67" s="87" t="s">
        <v>206</v>
      </c>
      <c r="D67" s="88"/>
      <c r="E67" s="89">
        <v>17.7</v>
      </c>
      <c r="F67" s="89"/>
      <c r="G67" s="89"/>
      <c r="H67" s="90"/>
      <c r="I67" s="91">
        <v>2.5499999999999998</v>
      </c>
      <c r="J67" s="64"/>
      <c r="K67" s="92"/>
      <c r="L67" s="91">
        <v>0.3</v>
      </c>
      <c r="M67" s="92">
        <v>1</v>
      </c>
      <c r="N67" s="218"/>
      <c r="O67" s="224" t="e">
        <f>IF(Tabelle1!$N$45="JA",Tabelle1!AB67,Tabelle1!X67)</f>
        <v>#REF!</v>
      </c>
      <c r="P67" s="220"/>
      <c r="Q67" s="225"/>
      <c r="R67" s="226"/>
      <c r="S67" s="218"/>
      <c r="T67" s="224">
        <v>6.8</v>
      </c>
      <c r="U67" s="220"/>
      <c r="V67" s="225"/>
      <c r="W67" s="226"/>
      <c r="X67" s="91">
        <v>12.3</v>
      </c>
      <c r="Y67" s="64"/>
      <c r="Z67" s="64"/>
      <c r="AA67" s="64"/>
      <c r="AB67" s="64">
        <v>10.7</v>
      </c>
      <c r="AC67" s="64"/>
      <c r="AD67" s="64"/>
      <c r="AE67" s="92"/>
      <c r="AF67" s="91">
        <v>15.4</v>
      </c>
      <c r="AG67" s="64"/>
      <c r="AH67" s="92"/>
      <c r="AI67" s="97" t="s">
        <v>206</v>
      </c>
      <c r="AJ67" s="7"/>
      <c r="AN67" s="64"/>
      <c r="AO67" s="64"/>
      <c r="AP67" s="64"/>
      <c r="AQ67" s="64"/>
      <c r="AR67" s="64"/>
      <c r="AS67" s="64"/>
      <c r="AT67" s="64"/>
      <c r="AU67" s="239" t="e">
        <f>#REF!</f>
        <v>#REF!</v>
      </c>
      <c r="AV67" s="138" t="s">
        <v>195</v>
      </c>
      <c r="AW67" s="141"/>
    </row>
    <row r="68" spans="1:53" ht="16.5" x14ac:dyDescent="0.3">
      <c r="A68" s="1">
        <v>64</v>
      </c>
      <c r="B68" s="86" t="str">
        <f t="shared" si="43"/>
        <v>64 - Zuchteber - Standard-Fütterung - Mist/Jauche</v>
      </c>
      <c r="C68" s="87" t="s">
        <v>208</v>
      </c>
      <c r="D68" s="88"/>
      <c r="E68" s="89"/>
      <c r="F68" s="89"/>
      <c r="G68" s="89">
        <v>5.5</v>
      </c>
      <c r="H68" s="90">
        <v>11</v>
      </c>
      <c r="I68" s="91"/>
      <c r="J68" s="64">
        <v>0.84</v>
      </c>
      <c r="K68" s="92">
        <v>1.73</v>
      </c>
      <c r="L68" s="91">
        <v>0.3</v>
      </c>
      <c r="M68" s="92">
        <v>1</v>
      </c>
      <c r="N68" s="218"/>
      <c r="O68" s="219"/>
      <c r="P68" s="220"/>
      <c r="Q68" s="221" t="e">
        <f>IF(Tabelle1!$N$45="JA",Tabelle1!AD68,Tabelle1!Z68)</f>
        <v>#REF!</v>
      </c>
      <c r="R68" s="222" t="e">
        <f>IF(Tabelle1!$N$45="JA",Tabelle1!AE68,Tabelle1!AA68)</f>
        <v>#REF!</v>
      </c>
      <c r="S68" s="218"/>
      <c r="T68" s="219"/>
      <c r="U68" s="220"/>
      <c r="V68" s="221">
        <v>0.68</v>
      </c>
      <c r="W68" s="222">
        <v>6.12</v>
      </c>
      <c r="X68" s="91"/>
      <c r="Y68" s="64"/>
      <c r="Z68" s="64">
        <v>0.61499999999999999</v>
      </c>
      <c r="AA68" s="64">
        <v>11.685</v>
      </c>
      <c r="AB68" s="64"/>
      <c r="AC68" s="64"/>
      <c r="AD68" s="64">
        <v>0.53500000000000003</v>
      </c>
      <c r="AE68" s="92">
        <v>10.164999999999999</v>
      </c>
      <c r="AF68" s="91"/>
      <c r="AG68" s="64">
        <v>4.8</v>
      </c>
      <c r="AH68" s="92">
        <v>10</v>
      </c>
      <c r="AI68" s="97" t="s">
        <v>208</v>
      </c>
      <c r="AJ68" s="7"/>
      <c r="AN68" s="183" t="s">
        <v>197</v>
      </c>
      <c r="AO68" s="2"/>
      <c r="AU68" s="223" t="e">
        <f>BK49</f>
        <v>#REF!</v>
      </c>
      <c r="AV68" s="2" t="s">
        <v>173</v>
      </c>
    </row>
    <row r="69" spans="1:53" ht="16.5" x14ac:dyDescent="0.3">
      <c r="A69" s="1">
        <v>65</v>
      </c>
      <c r="B69" s="86" t="str">
        <f t="shared" si="43"/>
        <v>65 - Zuchteber - Standard-Fütterung - Tiefstallmist</v>
      </c>
      <c r="C69" s="87" t="s">
        <v>210</v>
      </c>
      <c r="D69" s="88"/>
      <c r="E69" s="89"/>
      <c r="F69" s="89"/>
      <c r="G69" s="89"/>
      <c r="H69" s="90">
        <v>16.399999999999999</v>
      </c>
      <c r="I69" s="91"/>
      <c r="J69" s="64"/>
      <c r="K69" s="92">
        <v>2.72</v>
      </c>
      <c r="L69" s="91">
        <v>0.3</v>
      </c>
      <c r="M69" s="92">
        <v>1</v>
      </c>
      <c r="N69" s="218"/>
      <c r="O69" s="219"/>
      <c r="P69" s="220"/>
      <c r="Q69" s="221"/>
      <c r="R69" s="222" t="e">
        <f>IF(Tabelle1!$N$45="JA",Tabelle1!AE69,Tabelle1!AA69)</f>
        <v>#REF!</v>
      </c>
      <c r="S69" s="218"/>
      <c r="T69" s="219"/>
      <c r="U69" s="220"/>
      <c r="V69" s="221"/>
      <c r="W69" s="222">
        <v>6.8</v>
      </c>
      <c r="X69" s="91"/>
      <c r="Y69" s="64"/>
      <c r="Z69" s="64"/>
      <c r="AA69" s="64">
        <v>12.3</v>
      </c>
      <c r="AB69" s="64"/>
      <c r="AC69" s="64"/>
      <c r="AD69" s="64"/>
      <c r="AE69" s="92">
        <v>10.7</v>
      </c>
      <c r="AF69" s="91"/>
      <c r="AG69" s="64"/>
      <c r="AH69" s="92">
        <v>14.9</v>
      </c>
      <c r="AI69" s="97" t="s">
        <v>210</v>
      </c>
      <c r="AJ69" s="7"/>
      <c r="AN69" s="327" t="s">
        <v>346</v>
      </c>
      <c r="AO69" s="328"/>
      <c r="AP69" s="329"/>
      <c r="AQ69" s="329"/>
      <c r="AR69" s="329"/>
      <c r="AS69" s="329"/>
      <c r="AT69" s="329"/>
      <c r="AU69" s="330" t="e">
        <f>AU66+AU67-AU68</f>
        <v>#REF!</v>
      </c>
      <c r="AV69" s="337" t="s">
        <v>199</v>
      </c>
      <c r="AW69" s="329"/>
      <c r="AX69" s="331"/>
      <c r="AY69" s="333"/>
    </row>
    <row r="70" spans="1:53" ht="16.5" x14ac:dyDescent="0.3">
      <c r="A70" s="1">
        <v>66</v>
      </c>
      <c r="B70" s="86" t="str">
        <f t="shared" si="43"/>
        <v>66 - Zuchteber - N-reduzierte Fütterung - Gülle</v>
      </c>
      <c r="C70" s="87" t="s">
        <v>211</v>
      </c>
      <c r="D70" s="88"/>
      <c r="E70" s="89">
        <v>16.7</v>
      </c>
      <c r="F70" s="89"/>
      <c r="G70" s="89"/>
      <c r="H70" s="90"/>
      <c r="I70" s="91">
        <v>2.5499999999999998</v>
      </c>
      <c r="J70" s="64"/>
      <c r="K70" s="92"/>
      <c r="L70" s="91">
        <v>0.3</v>
      </c>
      <c r="M70" s="92">
        <v>1</v>
      </c>
      <c r="N70" s="218"/>
      <c r="O70" s="224" t="e">
        <f>IF(Tabelle1!$N$45="JA",Tabelle1!AB70,Tabelle1!X70)</f>
        <v>#REF!</v>
      </c>
      <c r="P70" s="220"/>
      <c r="Q70" s="225"/>
      <c r="R70" s="226"/>
      <c r="S70" s="218"/>
      <c r="T70" s="224">
        <v>6.8</v>
      </c>
      <c r="U70" s="220"/>
      <c r="V70" s="225"/>
      <c r="W70" s="226"/>
      <c r="X70" s="91">
        <v>12.3</v>
      </c>
      <c r="Y70" s="64"/>
      <c r="Z70" s="64"/>
      <c r="AA70" s="64"/>
      <c r="AB70" s="64">
        <v>10.7</v>
      </c>
      <c r="AC70" s="64"/>
      <c r="AD70" s="64"/>
      <c r="AE70" s="92"/>
      <c r="AF70" s="91">
        <v>14.5</v>
      </c>
      <c r="AG70" s="64"/>
      <c r="AH70" s="92"/>
      <c r="AI70" s="97" t="s">
        <v>211</v>
      </c>
      <c r="AJ70" s="7"/>
      <c r="AO70" s="156"/>
    </row>
    <row r="71" spans="1:53" ht="16.5" x14ac:dyDescent="0.3">
      <c r="A71" s="1">
        <v>67</v>
      </c>
      <c r="B71" s="86" t="str">
        <f t="shared" si="43"/>
        <v>67 - Zuchteber - N-reduzierte Fütterung - Mist/Jauche</v>
      </c>
      <c r="C71" s="87" t="s">
        <v>214</v>
      </c>
      <c r="D71" s="88"/>
      <c r="E71" s="89"/>
      <c r="F71" s="89"/>
      <c r="G71" s="89">
        <v>5.2</v>
      </c>
      <c r="H71" s="90">
        <v>10.4</v>
      </c>
      <c r="I71" s="91"/>
      <c r="J71" s="64">
        <v>0.84</v>
      </c>
      <c r="K71" s="92">
        <v>1.73</v>
      </c>
      <c r="L71" s="91">
        <v>0.3</v>
      </c>
      <c r="M71" s="92">
        <v>1</v>
      </c>
      <c r="N71" s="218"/>
      <c r="O71" s="219"/>
      <c r="P71" s="220"/>
      <c r="Q71" s="221" t="e">
        <f>IF(Tabelle1!$N$45="JA",Tabelle1!AD71,Tabelle1!Z71)</f>
        <v>#REF!</v>
      </c>
      <c r="R71" s="222" t="e">
        <f>IF(Tabelle1!$N$45="JA",Tabelle1!AE71,Tabelle1!AA71)</f>
        <v>#REF!</v>
      </c>
      <c r="S71" s="218"/>
      <c r="T71" s="219"/>
      <c r="U71" s="220"/>
      <c r="V71" s="221">
        <v>0.68</v>
      </c>
      <c r="W71" s="222">
        <v>6.12</v>
      </c>
      <c r="X71" s="91"/>
      <c r="Y71" s="64"/>
      <c r="Z71" s="64">
        <v>0.61499999999999999</v>
      </c>
      <c r="AA71" s="64">
        <v>11.685</v>
      </c>
      <c r="AB71" s="64"/>
      <c r="AC71" s="64"/>
      <c r="AD71" s="64">
        <v>0.53500000000000003</v>
      </c>
      <c r="AE71" s="92">
        <v>10.164999999999999</v>
      </c>
      <c r="AF71" s="91"/>
      <c r="AG71" s="64">
        <v>4.5</v>
      </c>
      <c r="AH71" s="92">
        <v>9.5</v>
      </c>
      <c r="AI71" s="97" t="s">
        <v>214</v>
      </c>
      <c r="AJ71" s="7"/>
      <c r="AN71" s="183" t="s">
        <v>327</v>
      </c>
      <c r="AO71" s="2"/>
    </row>
    <row r="72" spans="1:53" ht="17.25" thickBot="1" x14ac:dyDescent="0.35">
      <c r="A72" s="1">
        <v>68</v>
      </c>
      <c r="B72" s="86" t="str">
        <f t="shared" si="43"/>
        <v>68 - Zuchteber - N-reduzierte Fütterung - Tiefstallmist</v>
      </c>
      <c r="C72" s="87" t="s">
        <v>217</v>
      </c>
      <c r="D72" s="88"/>
      <c r="E72" s="89"/>
      <c r="F72" s="89"/>
      <c r="G72" s="89"/>
      <c r="H72" s="90">
        <v>15.5</v>
      </c>
      <c r="I72" s="91"/>
      <c r="J72" s="64"/>
      <c r="K72" s="92">
        <v>2.72</v>
      </c>
      <c r="L72" s="91">
        <v>0.3</v>
      </c>
      <c r="M72" s="92">
        <v>1</v>
      </c>
      <c r="N72" s="243"/>
      <c r="O72" s="244"/>
      <c r="P72" s="245"/>
      <c r="Q72" s="246"/>
      <c r="R72" s="247" t="e">
        <f>IF(Tabelle1!$N$45="JA",Tabelle1!AE72,Tabelle1!AA72)</f>
        <v>#REF!</v>
      </c>
      <c r="S72" s="243"/>
      <c r="T72" s="244"/>
      <c r="U72" s="245"/>
      <c r="V72" s="246"/>
      <c r="W72" s="247">
        <v>6.8</v>
      </c>
      <c r="X72" s="91"/>
      <c r="Y72" s="64"/>
      <c r="Z72" s="64"/>
      <c r="AA72" s="64">
        <v>12.3</v>
      </c>
      <c r="AB72" s="64"/>
      <c r="AC72" s="64"/>
      <c r="AD72" s="64"/>
      <c r="AE72" s="92">
        <v>10.7</v>
      </c>
      <c r="AF72" s="91"/>
      <c r="AG72" s="64"/>
      <c r="AH72" s="92">
        <v>14.1</v>
      </c>
      <c r="AI72" s="97" t="s">
        <v>217</v>
      </c>
      <c r="AJ72" s="7"/>
      <c r="AN72" s="64" t="s">
        <v>136</v>
      </c>
      <c r="AO72" s="64" t="s">
        <v>137</v>
      </c>
      <c r="AP72" s="64" t="s">
        <v>138</v>
      </c>
      <c r="AQ72" s="64" t="s">
        <v>8</v>
      </c>
      <c r="AR72" s="64" t="s">
        <v>9</v>
      </c>
      <c r="AS72" s="64" t="s">
        <v>139</v>
      </c>
      <c r="AT72" s="64" t="s">
        <v>124</v>
      </c>
    </row>
    <row r="73" spans="1:53" ht="15" thickBot="1" x14ac:dyDescent="0.25">
      <c r="A73" s="1">
        <v>69</v>
      </c>
      <c r="B73" s="212" t="s">
        <v>219</v>
      </c>
      <c r="C73" s="42" t="s">
        <v>219</v>
      </c>
      <c r="D73" s="43"/>
      <c r="E73" s="44"/>
      <c r="F73" s="44"/>
      <c r="G73" s="44"/>
      <c r="H73" s="63"/>
      <c r="I73" s="45"/>
      <c r="J73" s="46"/>
      <c r="K73" s="47"/>
      <c r="L73" s="45"/>
      <c r="M73" s="47">
        <v>1</v>
      </c>
      <c r="N73" s="45"/>
      <c r="O73" s="46"/>
      <c r="P73" s="46"/>
      <c r="Q73" s="46"/>
      <c r="R73" s="47"/>
      <c r="S73" s="45"/>
      <c r="T73" s="46"/>
      <c r="U73" s="46"/>
      <c r="V73" s="46"/>
      <c r="W73" s="47"/>
      <c r="X73" s="45"/>
      <c r="Y73" s="46"/>
      <c r="Z73" s="46"/>
      <c r="AA73" s="46"/>
      <c r="AB73" s="46"/>
      <c r="AC73" s="46"/>
      <c r="AD73" s="46"/>
      <c r="AE73" s="47"/>
      <c r="AF73" s="45"/>
      <c r="AG73" s="46"/>
      <c r="AH73" s="47"/>
      <c r="AI73" s="48" t="s">
        <v>219</v>
      </c>
      <c r="AJ73" s="7"/>
      <c r="AM73" s="109"/>
      <c r="AN73" s="236" t="e">
        <f t="shared" ref="AN73:AT73" si="51">AN66</f>
        <v>#REF!</v>
      </c>
      <c r="AO73" s="236" t="e">
        <f t="shared" si="51"/>
        <v>#REF!</v>
      </c>
      <c r="AP73" s="236" t="e">
        <f t="shared" si="51"/>
        <v>#REF!</v>
      </c>
      <c r="AQ73" s="236" t="e">
        <f t="shared" si="51"/>
        <v>#REF!</v>
      </c>
      <c r="AR73" s="236" t="e">
        <f t="shared" si="51"/>
        <v>#REF!</v>
      </c>
      <c r="AS73" s="236" t="e">
        <f t="shared" si="51"/>
        <v>#REF!</v>
      </c>
      <c r="AT73" s="236" t="e">
        <f t="shared" si="51"/>
        <v>#REF!</v>
      </c>
    </row>
    <row r="74" spans="1:53" ht="15" thickBot="1" x14ac:dyDescent="0.25">
      <c r="A74" s="1">
        <v>70</v>
      </c>
      <c r="B74" s="86" t="str">
        <f t="shared" ref="B74:B82" si="52">A74&amp;" - "&amp;C74</f>
        <v xml:space="preserve">70 - Kücken u. Junghennen für Legezw. bis 1/2 Jahr - Gülle </v>
      </c>
      <c r="C74" s="87" t="s">
        <v>220</v>
      </c>
      <c r="D74" s="88"/>
      <c r="E74" s="89"/>
      <c r="F74" s="89">
        <v>0.13</v>
      </c>
      <c r="G74" s="89"/>
      <c r="H74" s="90"/>
      <c r="I74" s="91">
        <v>1.2E-2</v>
      </c>
      <c r="J74" s="64"/>
      <c r="K74" s="92"/>
      <c r="L74" s="91">
        <v>1.5E-3</v>
      </c>
      <c r="M74" s="92">
        <v>1.4</v>
      </c>
      <c r="N74" s="91"/>
      <c r="O74" s="64"/>
      <c r="P74" s="64">
        <v>0.17</v>
      </c>
      <c r="Q74" s="64"/>
      <c r="R74" s="92"/>
      <c r="S74" s="91"/>
      <c r="T74" s="64"/>
      <c r="U74" s="64">
        <v>0.13</v>
      </c>
      <c r="V74" s="64"/>
      <c r="W74" s="92"/>
      <c r="X74" s="100"/>
      <c r="Y74" s="101"/>
      <c r="Z74" s="101"/>
      <c r="AA74" s="102"/>
      <c r="AB74" s="101"/>
      <c r="AC74" s="101"/>
      <c r="AD74" s="101"/>
      <c r="AE74" s="102"/>
      <c r="AF74" s="91">
        <v>0.1</v>
      </c>
      <c r="AG74" s="64"/>
      <c r="AH74" s="92"/>
      <c r="AI74" s="97" t="s">
        <v>220</v>
      </c>
      <c r="AJ74" s="7"/>
      <c r="AM74" s="109" t="s">
        <v>205</v>
      </c>
      <c r="AN74" s="240">
        <v>0.7</v>
      </c>
      <c r="AO74" s="240">
        <v>0.8</v>
      </c>
      <c r="AP74" s="241">
        <v>0.85</v>
      </c>
      <c r="AQ74" s="241">
        <v>1</v>
      </c>
      <c r="AR74" s="241">
        <v>0.5</v>
      </c>
      <c r="AS74" s="241">
        <v>0.3</v>
      </c>
      <c r="AT74" s="241">
        <v>0.1</v>
      </c>
    </row>
    <row r="75" spans="1:53" ht="15.75" thickBot="1" x14ac:dyDescent="0.25">
      <c r="A75" s="1">
        <v>71</v>
      </c>
      <c r="B75" s="86" t="str">
        <f t="shared" si="52"/>
        <v xml:space="preserve">71 - Kücken u. Junghennen für Legezw. bis 1/2 Jahr - Tiefstallmist  </v>
      </c>
      <c r="C75" s="87" t="s">
        <v>221</v>
      </c>
      <c r="D75" s="88"/>
      <c r="E75" s="89"/>
      <c r="F75" s="89"/>
      <c r="G75" s="89"/>
      <c r="H75" s="90">
        <v>0.11</v>
      </c>
      <c r="I75" s="91"/>
      <c r="J75" s="64"/>
      <c r="K75" s="92">
        <v>9.0000000000000028E-3</v>
      </c>
      <c r="L75" s="91">
        <v>1.5E-3</v>
      </c>
      <c r="M75" s="92">
        <v>1.4</v>
      </c>
      <c r="N75" s="91"/>
      <c r="O75" s="64"/>
      <c r="P75" s="64"/>
      <c r="Q75" s="64"/>
      <c r="R75" s="92">
        <v>0.17</v>
      </c>
      <c r="S75" s="91"/>
      <c r="T75" s="64"/>
      <c r="U75" s="64"/>
      <c r="V75" s="64"/>
      <c r="W75" s="92">
        <v>0.13</v>
      </c>
      <c r="X75" s="100"/>
      <c r="Y75" s="101"/>
      <c r="Z75" s="101"/>
      <c r="AA75" s="102"/>
      <c r="AB75" s="101"/>
      <c r="AC75" s="101"/>
      <c r="AD75" s="101"/>
      <c r="AE75" s="102"/>
      <c r="AF75" s="91"/>
      <c r="AG75" s="64"/>
      <c r="AH75" s="92">
        <v>0.1</v>
      </c>
      <c r="AI75" s="97" t="s">
        <v>221</v>
      </c>
      <c r="AJ75" s="7"/>
      <c r="AM75" s="109" t="s">
        <v>207</v>
      </c>
      <c r="AN75" s="64" t="e">
        <f t="shared" ref="AN75:AT75" si="53">AN73*AN74</f>
        <v>#REF!</v>
      </c>
      <c r="AO75" s="64" t="e">
        <f t="shared" si="53"/>
        <v>#REF!</v>
      </c>
      <c r="AP75" s="64" t="e">
        <f t="shared" si="53"/>
        <v>#REF!</v>
      </c>
      <c r="AQ75" s="64" t="e">
        <f t="shared" si="53"/>
        <v>#REF!</v>
      </c>
      <c r="AR75" s="64" t="e">
        <f t="shared" si="53"/>
        <v>#REF!</v>
      </c>
      <c r="AS75" s="64" t="e">
        <f t="shared" si="53"/>
        <v>#REF!</v>
      </c>
      <c r="AT75" s="64" t="e">
        <f t="shared" si="53"/>
        <v>#REF!</v>
      </c>
      <c r="AU75" s="238" t="e">
        <f>SUM(AN75:AT75)</f>
        <v>#REF!</v>
      </c>
      <c r="AV75" s="183" t="s">
        <v>169</v>
      </c>
    </row>
    <row r="76" spans="1:53" x14ac:dyDescent="0.2">
      <c r="A76" s="1">
        <v>72</v>
      </c>
      <c r="B76" s="86" t="str">
        <f t="shared" si="52"/>
        <v>72 - Legehennen, Hähne - Gülle</v>
      </c>
      <c r="C76" s="87" t="s">
        <v>222</v>
      </c>
      <c r="D76" s="88"/>
      <c r="E76" s="89"/>
      <c r="F76" s="89">
        <v>0.51</v>
      </c>
      <c r="G76" s="89"/>
      <c r="H76" s="90"/>
      <c r="I76" s="91">
        <v>3.3000000000000002E-2</v>
      </c>
      <c r="J76" s="64"/>
      <c r="K76" s="92"/>
      <c r="L76" s="91">
        <v>4.0000000000000001E-3</v>
      </c>
      <c r="M76" s="92">
        <v>1</v>
      </c>
      <c r="N76" s="91"/>
      <c r="O76" s="64"/>
      <c r="P76" s="64">
        <v>0.45</v>
      </c>
      <c r="Q76" s="64"/>
      <c r="R76" s="92"/>
      <c r="S76" s="91"/>
      <c r="T76" s="64"/>
      <c r="U76" s="64">
        <v>0.33</v>
      </c>
      <c r="V76" s="64"/>
      <c r="W76" s="92"/>
      <c r="X76" s="100"/>
      <c r="Y76" s="101"/>
      <c r="Z76" s="101"/>
      <c r="AA76" s="102"/>
      <c r="AB76" s="101"/>
      <c r="AC76" s="101"/>
      <c r="AD76" s="101"/>
      <c r="AE76" s="102"/>
      <c r="AF76" s="91">
        <v>0.4</v>
      </c>
      <c r="AG76" s="64"/>
      <c r="AH76" s="92"/>
      <c r="AI76" s="97" t="s">
        <v>222</v>
      </c>
      <c r="AJ76" s="7"/>
      <c r="AT76" s="156" t="s">
        <v>209</v>
      </c>
      <c r="AU76" s="233" t="e">
        <f>AU67</f>
        <v>#REF!</v>
      </c>
    </row>
    <row r="77" spans="1:53" ht="15" x14ac:dyDescent="0.2">
      <c r="A77" s="1">
        <v>73</v>
      </c>
      <c r="B77" s="86" t="str">
        <f t="shared" si="52"/>
        <v>73 - Legehennen, Hähne - Tiefstallmist</v>
      </c>
      <c r="C77" s="87" t="s">
        <v>223</v>
      </c>
      <c r="D77" s="88"/>
      <c r="E77" s="89"/>
      <c r="F77" s="89"/>
      <c r="G77" s="89"/>
      <c r="H77" s="90">
        <v>0.43</v>
      </c>
      <c r="I77" s="91"/>
      <c r="J77" s="64"/>
      <c r="K77" s="92">
        <v>1.6E-2</v>
      </c>
      <c r="L77" s="91">
        <v>4.0000000000000001E-3</v>
      </c>
      <c r="M77" s="92">
        <v>1</v>
      </c>
      <c r="N77" s="91"/>
      <c r="O77" s="64"/>
      <c r="P77" s="64"/>
      <c r="Q77" s="64"/>
      <c r="R77" s="92">
        <v>0.45</v>
      </c>
      <c r="S77" s="91"/>
      <c r="T77" s="64"/>
      <c r="U77" s="64"/>
      <c r="V77" s="64"/>
      <c r="W77" s="92">
        <v>0.33</v>
      </c>
      <c r="X77" s="100"/>
      <c r="Y77" s="101"/>
      <c r="Z77" s="101"/>
      <c r="AA77" s="102"/>
      <c r="AB77" s="101"/>
      <c r="AC77" s="101"/>
      <c r="AD77" s="101"/>
      <c r="AE77" s="102"/>
      <c r="AF77" s="91"/>
      <c r="AG77" s="64"/>
      <c r="AH77" s="92">
        <v>0.4</v>
      </c>
      <c r="AI77" s="97" t="s">
        <v>223</v>
      </c>
      <c r="AJ77" s="7"/>
      <c r="AN77" s="183" t="s">
        <v>212</v>
      </c>
      <c r="AU77" s="242" t="e">
        <f>BL49</f>
        <v>#REF!</v>
      </c>
      <c r="AV77" s="109" t="s">
        <v>213</v>
      </c>
      <c r="BA77" s="331"/>
    </row>
    <row r="78" spans="1:53" ht="15" x14ac:dyDescent="0.2">
      <c r="A78" s="1">
        <v>74</v>
      </c>
      <c r="B78" s="86" t="str">
        <f t="shared" si="52"/>
        <v xml:space="preserve">74 - Mastkücken und Jungmasthühner - 7 Umtriebe </v>
      </c>
      <c r="C78" s="87" t="s">
        <v>224</v>
      </c>
      <c r="D78" s="88"/>
      <c r="E78" s="89"/>
      <c r="F78" s="89"/>
      <c r="G78" s="89"/>
      <c r="H78" s="90">
        <v>0.17</v>
      </c>
      <c r="I78" s="91"/>
      <c r="J78" s="64"/>
      <c r="K78" s="92">
        <v>6.0000000000000001E-3</v>
      </c>
      <c r="L78" s="91">
        <v>1.5E-3</v>
      </c>
      <c r="M78" s="92">
        <v>1.3</v>
      </c>
      <c r="N78" s="91"/>
      <c r="O78" s="64"/>
      <c r="P78" s="64"/>
      <c r="Q78" s="64"/>
      <c r="R78" s="92">
        <v>0.12</v>
      </c>
      <c r="S78" s="91"/>
      <c r="T78" s="64"/>
      <c r="U78" s="64"/>
      <c r="V78" s="64"/>
      <c r="W78" s="92">
        <v>0.1</v>
      </c>
      <c r="X78" s="100"/>
      <c r="Y78" s="101"/>
      <c r="Z78" s="101"/>
      <c r="AA78" s="102"/>
      <c r="AB78" s="101"/>
      <c r="AC78" s="101"/>
      <c r="AD78" s="101"/>
      <c r="AE78" s="102"/>
      <c r="AF78" s="91"/>
      <c r="AG78" s="64"/>
      <c r="AH78" s="92">
        <v>0.2</v>
      </c>
      <c r="AI78" s="97" t="s">
        <v>224</v>
      </c>
      <c r="AJ78" s="7"/>
      <c r="AN78" s="327" t="s">
        <v>215</v>
      </c>
      <c r="AO78" s="328"/>
      <c r="AP78" s="329"/>
      <c r="AQ78" s="329"/>
      <c r="AR78" s="329"/>
      <c r="AS78" s="329"/>
      <c r="AT78" s="329"/>
      <c r="AU78" s="330" t="e">
        <f>AU75+AU76-AU77</f>
        <v>#REF!</v>
      </c>
      <c r="AV78" s="337" t="s">
        <v>216</v>
      </c>
      <c r="AW78" s="329"/>
      <c r="AX78" s="329"/>
      <c r="AY78" s="329"/>
      <c r="AZ78" s="329"/>
      <c r="BA78" s="331"/>
    </row>
    <row r="79" spans="1:53" ht="14.25" x14ac:dyDescent="0.2">
      <c r="A79" s="1">
        <v>75</v>
      </c>
      <c r="B79" s="86" t="str">
        <f t="shared" si="52"/>
        <v>75 - Zwerghühner, Wachteln; ausgewachsen</v>
      </c>
      <c r="C79" s="87" t="s">
        <v>225</v>
      </c>
      <c r="D79" s="88"/>
      <c r="E79" s="89"/>
      <c r="F79" s="89"/>
      <c r="G79" s="89"/>
      <c r="H79" s="90">
        <v>0.1</v>
      </c>
      <c r="I79" s="91"/>
      <c r="J79" s="64"/>
      <c r="K79" s="92">
        <v>3.0000000000000001E-3</v>
      </c>
      <c r="L79" s="91"/>
      <c r="M79" s="92">
        <v>1</v>
      </c>
      <c r="N79" s="91"/>
      <c r="O79" s="64"/>
      <c r="P79" s="64"/>
      <c r="Q79" s="64"/>
      <c r="R79" s="92">
        <v>0.09</v>
      </c>
      <c r="S79" s="91"/>
      <c r="T79" s="64"/>
      <c r="U79" s="64"/>
      <c r="V79" s="64"/>
      <c r="W79" s="92">
        <v>7.0000000000000007E-2</v>
      </c>
      <c r="X79" s="100"/>
      <c r="Y79" s="101"/>
      <c r="Z79" s="101"/>
      <c r="AA79" s="102"/>
      <c r="AB79" s="101"/>
      <c r="AC79" s="101"/>
      <c r="AD79" s="101"/>
      <c r="AE79" s="102"/>
      <c r="AF79" s="91"/>
      <c r="AG79" s="64"/>
      <c r="AH79" s="92">
        <v>0.1</v>
      </c>
      <c r="AI79" s="97" t="s">
        <v>225</v>
      </c>
      <c r="AJ79" s="7"/>
      <c r="AP79"/>
      <c r="AQ79"/>
      <c r="AR79"/>
      <c r="AS79"/>
      <c r="AT79"/>
      <c r="AU79" s="338" t="e">
        <f>AU78-BX22</f>
        <v>#REF!</v>
      </c>
      <c r="AV79" s="337" t="s">
        <v>218</v>
      </c>
      <c r="AW79" s="329"/>
      <c r="AX79" s="329"/>
      <c r="AY79" s="329"/>
      <c r="AZ79" s="329"/>
    </row>
    <row r="80" spans="1:53" x14ac:dyDescent="0.2">
      <c r="A80" s="1">
        <v>76</v>
      </c>
      <c r="B80" s="86" t="str">
        <f t="shared" si="52"/>
        <v>76 - Gänse</v>
      </c>
      <c r="C80" s="87" t="s">
        <v>226</v>
      </c>
      <c r="D80" s="88"/>
      <c r="E80" s="89"/>
      <c r="F80" s="89"/>
      <c r="G80" s="89"/>
      <c r="H80" s="90">
        <v>0.28999999999999998</v>
      </c>
      <c r="I80" s="91"/>
      <c r="J80" s="64"/>
      <c r="K80" s="92">
        <v>2.9000000000000005E-2</v>
      </c>
      <c r="L80" s="91">
        <v>8.0000000000000002E-3</v>
      </c>
      <c r="M80" s="92">
        <v>1</v>
      </c>
      <c r="N80" s="91"/>
      <c r="O80" s="64"/>
      <c r="P80" s="64"/>
      <c r="Q80" s="64"/>
      <c r="R80" s="92">
        <v>0.25</v>
      </c>
      <c r="S80" s="91"/>
      <c r="T80" s="64"/>
      <c r="U80" s="64"/>
      <c r="V80" s="64"/>
      <c r="W80" s="92">
        <v>0.2</v>
      </c>
      <c r="X80" s="100"/>
      <c r="Y80" s="101"/>
      <c r="Z80" s="101"/>
      <c r="AA80" s="102"/>
      <c r="AB80" s="101"/>
      <c r="AC80" s="101"/>
      <c r="AD80" s="101"/>
      <c r="AE80" s="102"/>
      <c r="AF80" s="91"/>
      <c r="AG80" s="64"/>
      <c r="AH80" s="92">
        <v>0.3</v>
      </c>
      <c r="AI80" s="97" t="s">
        <v>226</v>
      </c>
      <c r="AJ80" s="7"/>
    </row>
    <row r="81" spans="1:41" x14ac:dyDescent="0.2">
      <c r="A81" s="1">
        <v>77</v>
      </c>
      <c r="B81" s="86" t="str">
        <f t="shared" si="52"/>
        <v>77 - Enten</v>
      </c>
      <c r="C81" s="87" t="s">
        <v>227</v>
      </c>
      <c r="D81" s="88"/>
      <c r="E81" s="89"/>
      <c r="F81" s="89"/>
      <c r="G81" s="89"/>
      <c r="H81" s="90">
        <v>0.28999999999999998</v>
      </c>
      <c r="I81" s="91"/>
      <c r="J81" s="64"/>
      <c r="K81" s="92">
        <v>1.3999999999999999E-2</v>
      </c>
      <c r="L81" s="91">
        <v>4.0000000000000001E-3</v>
      </c>
      <c r="M81" s="92">
        <v>1</v>
      </c>
      <c r="N81" s="91"/>
      <c r="O81" s="64"/>
      <c r="P81" s="64"/>
      <c r="Q81" s="64"/>
      <c r="R81" s="92">
        <v>0.25</v>
      </c>
      <c r="S81" s="91"/>
      <c r="T81" s="64"/>
      <c r="U81" s="64"/>
      <c r="V81" s="64"/>
      <c r="W81" s="92">
        <v>0.2</v>
      </c>
      <c r="X81" s="100"/>
      <c r="Y81" s="101"/>
      <c r="Z81" s="101"/>
      <c r="AA81" s="102"/>
      <c r="AB81" s="101"/>
      <c r="AC81" s="101"/>
      <c r="AD81" s="101"/>
      <c r="AE81" s="102"/>
      <c r="AF81" s="91"/>
      <c r="AG81" s="64"/>
      <c r="AH81" s="92">
        <v>0.3</v>
      </c>
      <c r="AI81" s="97" t="s">
        <v>227</v>
      </c>
      <c r="AJ81" s="7"/>
    </row>
    <row r="82" spans="1:41" ht="13.5" thickBot="1" x14ac:dyDescent="0.25">
      <c r="A82" s="1">
        <v>78</v>
      </c>
      <c r="B82" s="86" t="str">
        <f t="shared" si="52"/>
        <v xml:space="preserve">78 - Truthühner (Puten) </v>
      </c>
      <c r="C82" s="87" t="s">
        <v>228</v>
      </c>
      <c r="D82" s="88"/>
      <c r="E82" s="89"/>
      <c r="F82" s="89"/>
      <c r="G82" s="89"/>
      <c r="H82" s="90">
        <v>0.65</v>
      </c>
      <c r="I82" s="91"/>
      <c r="J82" s="64"/>
      <c r="K82" s="92">
        <v>0.03</v>
      </c>
      <c r="L82" s="91">
        <v>7.0000000000000001E-3</v>
      </c>
      <c r="M82" s="92">
        <v>1.22</v>
      </c>
      <c r="N82" s="91"/>
      <c r="O82" s="64"/>
      <c r="P82" s="64"/>
      <c r="Q82" s="64"/>
      <c r="R82" s="92">
        <v>0.6</v>
      </c>
      <c r="S82" s="91"/>
      <c r="T82" s="64"/>
      <c r="U82" s="64"/>
      <c r="V82" s="64"/>
      <c r="W82" s="92">
        <v>0.48</v>
      </c>
      <c r="X82" s="100"/>
      <c r="Y82" s="101"/>
      <c r="Z82" s="101"/>
      <c r="AA82" s="102"/>
      <c r="AB82" s="101"/>
      <c r="AC82" s="101"/>
      <c r="AD82" s="101"/>
      <c r="AE82" s="102"/>
      <c r="AF82" s="91"/>
      <c r="AG82" s="64"/>
      <c r="AH82" s="92">
        <v>0.6</v>
      </c>
      <c r="AI82" s="97" t="s">
        <v>228</v>
      </c>
      <c r="AJ82" s="7"/>
    </row>
    <row r="83" spans="1:41" ht="13.5" thickBot="1" x14ac:dyDescent="0.25">
      <c r="A83" s="1">
        <v>79</v>
      </c>
      <c r="B83" s="212" t="s">
        <v>229</v>
      </c>
      <c r="C83" s="42" t="s">
        <v>229</v>
      </c>
      <c r="D83" s="43"/>
      <c r="E83" s="44"/>
      <c r="F83" s="44"/>
      <c r="G83" s="44"/>
      <c r="H83" s="63"/>
      <c r="I83" s="45"/>
      <c r="J83" s="46"/>
      <c r="K83" s="47"/>
      <c r="L83" s="45"/>
      <c r="M83" s="47">
        <v>1</v>
      </c>
      <c r="N83" s="45"/>
      <c r="O83" s="46"/>
      <c r="P83" s="46"/>
      <c r="Q83" s="46"/>
      <c r="R83" s="47"/>
      <c r="S83" s="45"/>
      <c r="T83" s="46"/>
      <c r="U83" s="46"/>
      <c r="V83" s="46"/>
      <c r="W83" s="47"/>
      <c r="X83" s="45"/>
      <c r="Y83" s="46"/>
      <c r="Z83" s="46"/>
      <c r="AA83" s="46"/>
      <c r="AB83" s="46"/>
      <c r="AC83" s="46"/>
      <c r="AD83" s="46"/>
      <c r="AE83" s="47"/>
      <c r="AF83" s="45"/>
      <c r="AG83" s="46"/>
      <c r="AH83" s="47"/>
      <c r="AI83" s="48" t="s">
        <v>229</v>
      </c>
      <c r="AJ83" s="7"/>
    </row>
    <row r="84" spans="1:41" x14ac:dyDescent="0.2">
      <c r="A84" s="1">
        <v>80</v>
      </c>
      <c r="B84" s="86" t="str">
        <f t="shared" ref="B84:B95" si="54">A84&amp;" - "&amp;C84</f>
        <v>80 - Kleinpferde (&lt;300 kg, bis 148 cm) 1/2 bis 3 Jahre</v>
      </c>
      <c r="C84" s="248" t="s">
        <v>230</v>
      </c>
      <c r="D84" s="89"/>
      <c r="E84" s="89"/>
      <c r="F84" s="89"/>
      <c r="G84" s="89"/>
      <c r="H84" s="90">
        <v>8.9</v>
      </c>
      <c r="I84" s="91"/>
      <c r="J84" s="64"/>
      <c r="K84" s="92">
        <v>2</v>
      </c>
      <c r="L84" s="91">
        <v>0.5</v>
      </c>
      <c r="M84" s="92">
        <v>1</v>
      </c>
      <c r="N84" s="91"/>
      <c r="O84" s="64"/>
      <c r="P84" s="64"/>
      <c r="Q84" s="64"/>
      <c r="R84" s="92">
        <v>4.5</v>
      </c>
      <c r="S84" s="91"/>
      <c r="T84" s="64"/>
      <c r="U84" s="64"/>
      <c r="V84" s="64"/>
      <c r="W84" s="92">
        <v>8.9</v>
      </c>
      <c r="X84" s="100"/>
      <c r="Y84" s="101"/>
      <c r="Z84" s="101"/>
      <c r="AA84" s="102"/>
      <c r="AB84" s="101"/>
      <c r="AC84" s="101"/>
      <c r="AD84" s="101"/>
      <c r="AE84" s="102"/>
      <c r="AF84" s="91"/>
      <c r="AG84" s="64"/>
      <c r="AH84" s="92">
        <v>8.1</v>
      </c>
      <c r="AI84" s="97" t="s">
        <v>231</v>
      </c>
      <c r="AJ84" s="7"/>
    </row>
    <row r="85" spans="1:41" x14ac:dyDescent="0.2">
      <c r="A85" s="1">
        <v>81</v>
      </c>
      <c r="B85" s="86" t="str">
        <f t="shared" si="54"/>
        <v>81 - Kleinpferde (&lt;300 kg) &gt; 3 Jahre incl. Fohlen bis 1/2 Jahr</v>
      </c>
      <c r="C85" s="248" t="s">
        <v>232</v>
      </c>
      <c r="D85" s="89"/>
      <c r="E85" s="89"/>
      <c r="F85" s="89"/>
      <c r="G85" s="89"/>
      <c r="H85" s="90">
        <v>10.5</v>
      </c>
      <c r="I85" s="91"/>
      <c r="J85" s="64"/>
      <c r="K85" s="92">
        <v>2.5</v>
      </c>
      <c r="L85" s="91">
        <v>0.5</v>
      </c>
      <c r="M85" s="92">
        <v>1</v>
      </c>
      <c r="N85" s="91"/>
      <c r="O85" s="64"/>
      <c r="P85" s="64"/>
      <c r="Q85" s="64"/>
      <c r="R85" s="92">
        <v>5.3</v>
      </c>
      <c r="S85" s="91"/>
      <c r="T85" s="64"/>
      <c r="U85" s="64"/>
      <c r="V85" s="64"/>
      <c r="W85" s="92">
        <v>10.5</v>
      </c>
      <c r="X85" s="100"/>
      <c r="Y85" s="101"/>
      <c r="Z85" s="101"/>
      <c r="AA85" s="102"/>
      <c r="AB85" s="101"/>
      <c r="AC85" s="101"/>
      <c r="AD85" s="101"/>
      <c r="AE85" s="102"/>
      <c r="AF85" s="91"/>
      <c r="AG85" s="64"/>
      <c r="AH85" s="92">
        <v>9.6</v>
      </c>
      <c r="AI85" s="97" t="s">
        <v>232</v>
      </c>
      <c r="AJ85" s="7"/>
    </row>
    <row r="86" spans="1:41" x14ac:dyDescent="0.2">
      <c r="A86" s="1">
        <v>82</v>
      </c>
      <c r="B86" s="86" t="str">
        <f t="shared" si="54"/>
        <v>82 - Kleinpferde (&gt;300 kg, bis 148 cm) 1/2 bis 3 Jahre</v>
      </c>
      <c r="C86" s="248" t="s">
        <v>233</v>
      </c>
      <c r="D86" s="89"/>
      <c r="E86" s="89"/>
      <c r="F86" s="89"/>
      <c r="G86" s="89"/>
      <c r="H86" s="90">
        <v>17.399999999999999</v>
      </c>
      <c r="I86" s="91"/>
      <c r="J86" s="64"/>
      <c r="K86" s="92">
        <v>3</v>
      </c>
      <c r="L86" s="91">
        <v>1</v>
      </c>
      <c r="M86" s="92">
        <v>1</v>
      </c>
      <c r="N86" s="91"/>
      <c r="O86" s="64"/>
      <c r="P86" s="64"/>
      <c r="Q86" s="64"/>
      <c r="R86" s="92">
        <v>8.6999999999999993</v>
      </c>
      <c r="S86" s="91"/>
      <c r="T86" s="64"/>
      <c r="U86" s="64"/>
      <c r="V86" s="64"/>
      <c r="W86" s="92">
        <v>17.399999999999999</v>
      </c>
      <c r="X86" s="100"/>
      <c r="Y86" s="101"/>
      <c r="Z86" s="101"/>
      <c r="AA86" s="102"/>
      <c r="AB86" s="101"/>
      <c r="AC86" s="101"/>
      <c r="AD86" s="101"/>
      <c r="AE86" s="102"/>
      <c r="AF86" s="91"/>
      <c r="AG86" s="64"/>
      <c r="AH86" s="92">
        <v>15.8</v>
      </c>
      <c r="AI86" s="97" t="s">
        <v>234</v>
      </c>
      <c r="AJ86" s="7"/>
    </row>
    <row r="87" spans="1:41" x14ac:dyDescent="0.2">
      <c r="A87" s="1">
        <v>83</v>
      </c>
      <c r="B87" s="86" t="str">
        <f t="shared" si="54"/>
        <v>83 - Kleinpferde (&gt;300 kg) &gt; 3 Jahre incl. Fohlen bis 1/2 Jahr</v>
      </c>
      <c r="C87" s="248" t="s">
        <v>235</v>
      </c>
      <c r="D87" s="89"/>
      <c r="E87" s="89"/>
      <c r="F87" s="89"/>
      <c r="G87" s="89"/>
      <c r="H87" s="90">
        <v>20.5</v>
      </c>
      <c r="I87" s="91"/>
      <c r="J87" s="64"/>
      <c r="K87" s="92">
        <v>3.8</v>
      </c>
      <c r="L87" s="91">
        <v>1</v>
      </c>
      <c r="M87" s="92">
        <v>1</v>
      </c>
      <c r="N87" s="91"/>
      <c r="O87" s="64"/>
      <c r="P87" s="64"/>
      <c r="Q87" s="64"/>
      <c r="R87" s="92">
        <v>10.3</v>
      </c>
      <c r="S87" s="91"/>
      <c r="T87" s="64"/>
      <c r="U87" s="64"/>
      <c r="V87" s="64"/>
      <c r="W87" s="92">
        <v>20.5</v>
      </c>
      <c r="X87" s="100"/>
      <c r="Y87" s="101"/>
      <c r="Z87" s="101"/>
      <c r="AA87" s="102"/>
      <c r="AB87" s="101"/>
      <c r="AC87" s="101"/>
      <c r="AD87" s="101"/>
      <c r="AE87" s="102"/>
      <c r="AF87" s="91"/>
      <c r="AG87" s="64"/>
      <c r="AH87" s="92">
        <v>18.7</v>
      </c>
      <c r="AI87" s="97" t="s">
        <v>235</v>
      </c>
      <c r="AJ87" s="7"/>
    </row>
    <row r="88" spans="1:41" x14ac:dyDescent="0.2">
      <c r="A88" s="1">
        <v>84</v>
      </c>
      <c r="B88" s="86" t="str">
        <f t="shared" si="54"/>
        <v>84 - Pferde (&gt;500 kg, über 148 cm) 1/2 bis 3 Jahre</v>
      </c>
      <c r="C88" s="248" t="s">
        <v>236</v>
      </c>
      <c r="D88" s="89"/>
      <c r="E88" s="89"/>
      <c r="F88" s="89"/>
      <c r="G88" s="89"/>
      <c r="H88" s="90">
        <v>31.2</v>
      </c>
      <c r="I88" s="91"/>
      <c r="J88" s="64"/>
      <c r="K88" s="92">
        <v>6</v>
      </c>
      <c r="L88" s="91">
        <v>1</v>
      </c>
      <c r="M88" s="92">
        <v>1</v>
      </c>
      <c r="N88" s="91"/>
      <c r="O88" s="64"/>
      <c r="P88" s="64"/>
      <c r="Q88" s="64"/>
      <c r="R88" s="92">
        <v>15.6</v>
      </c>
      <c r="S88" s="91"/>
      <c r="T88" s="64"/>
      <c r="U88" s="64"/>
      <c r="V88" s="64"/>
      <c r="W88" s="92">
        <v>31.2</v>
      </c>
      <c r="X88" s="100"/>
      <c r="Y88" s="101"/>
      <c r="Z88" s="101"/>
      <c r="AA88" s="102"/>
      <c r="AB88" s="101"/>
      <c r="AC88" s="101"/>
      <c r="AD88" s="101"/>
      <c r="AE88" s="102"/>
      <c r="AF88" s="91"/>
      <c r="AG88" s="64"/>
      <c r="AH88" s="92">
        <v>28.4</v>
      </c>
      <c r="AI88" s="97" t="s">
        <v>237</v>
      </c>
      <c r="AJ88" s="7"/>
    </row>
    <row r="89" spans="1:41" x14ac:dyDescent="0.2">
      <c r="A89" s="1">
        <v>85</v>
      </c>
      <c r="B89" s="86" t="str">
        <f t="shared" si="54"/>
        <v>85 - Pferde (&gt;500 kg)&gt; 3 Jahre incl. Fohlen bis 1/2 Jahr</v>
      </c>
      <c r="C89" s="248" t="s">
        <v>238</v>
      </c>
      <c r="D89" s="89"/>
      <c r="E89" s="89"/>
      <c r="F89" s="89"/>
      <c r="G89" s="89"/>
      <c r="H89" s="90">
        <v>36.799999999999997</v>
      </c>
      <c r="I89" s="91"/>
      <c r="J89" s="64"/>
      <c r="K89" s="92">
        <v>6.7</v>
      </c>
      <c r="L89" s="91">
        <v>1</v>
      </c>
      <c r="M89" s="92">
        <v>1</v>
      </c>
      <c r="N89" s="91"/>
      <c r="O89" s="64"/>
      <c r="P89" s="64"/>
      <c r="Q89" s="64"/>
      <c r="R89" s="92">
        <v>18.399999999999999</v>
      </c>
      <c r="S89" s="91"/>
      <c r="T89" s="64"/>
      <c r="U89" s="64"/>
      <c r="V89" s="64"/>
      <c r="W89" s="92">
        <v>36.799999999999997</v>
      </c>
      <c r="X89" s="100"/>
      <c r="Y89" s="101"/>
      <c r="Z89" s="101"/>
      <c r="AA89" s="102"/>
      <c r="AB89" s="101"/>
      <c r="AC89" s="101"/>
      <c r="AD89" s="101"/>
      <c r="AE89" s="102"/>
      <c r="AF89" s="91"/>
      <c r="AG89" s="64"/>
      <c r="AH89" s="92">
        <v>33.5</v>
      </c>
      <c r="AI89" s="97" t="s">
        <v>238</v>
      </c>
      <c r="AJ89" s="7"/>
    </row>
    <row r="90" spans="1:41" x14ac:dyDescent="0.2">
      <c r="A90" s="1">
        <v>86</v>
      </c>
      <c r="B90" s="86" t="str">
        <f t="shared" si="54"/>
        <v>86 - Schafe Lämmer bis 1/2 Jahr</v>
      </c>
      <c r="C90" s="248" t="s">
        <v>239</v>
      </c>
      <c r="D90" s="89"/>
      <c r="E90" s="89"/>
      <c r="F90" s="89"/>
      <c r="G90" s="89"/>
      <c r="H90" s="90">
        <v>5.4</v>
      </c>
      <c r="I90" s="91"/>
      <c r="J90" s="64"/>
      <c r="K90" s="92">
        <v>0.22</v>
      </c>
      <c r="L90" s="91">
        <v>7.0000000000000007E-2</v>
      </c>
      <c r="M90" s="92">
        <v>1</v>
      </c>
      <c r="N90" s="91"/>
      <c r="O90" s="64"/>
      <c r="P90" s="64"/>
      <c r="Q90" s="64"/>
      <c r="R90" s="92">
        <v>2</v>
      </c>
      <c r="S90" s="91"/>
      <c r="T90" s="64"/>
      <c r="U90" s="64"/>
      <c r="V90" s="64"/>
      <c r="W90" s="92">
        <v>5.7</v>
      </c>
      <c r="X90" s="100"/>
      <c r="Y90" s="101"/>
      <c r="Z90" s="101"/>
      <c r="AA90" s="102"/>
      <c r="AB90" s="101"/>
      <c r="AC90" s="101"/>
      <c r="AD90" s="101"/>
      <c r="AE90" s="102"/>
      <c r="AF90" s="91"/>
      <c r="AG90" s="64"/>
      <c r="AH90" s="92">
        <v>4.9000000000000004</v>
      </c>
      <c r="AI90" s="97" t="s">
        <v>239</v>
      </c>
      <c r="AJ90" s="7"/>
      <c r="AN90" s="156"/>
      <c r="AO90" s="2"/>
    </row>
    <row r="91" spans="1:41" x14ac:dyDescent="0.2">
      <c r="A91" s="1">
        <v>87</v>
      </c>
      <c r="B91" s="86" t="str">
        <f t="shared" si="54"/>
        <v>87 - Schafe ab 1/2 Jahr bis 1,5 Jahre</v>
      </c>
      <c r="C91" s="248" t="s">
        <v>240</v>
      </c>
      <c r="D91" s="89"/>
      <c r="E91" s="89"/>
      <c r="F91" s="89"/>
      <c r="G91" s="89"/>
      <c r="H91" s="90">
        <v>7.3</v>
      </c>
      <c r="I91" s="91"/>
      <c r="J91" s="64"/>
      <c r="K91" s="92">
        <v>0.52</v>
      </c>
      <c r="L91" s="91">
        <v>0.15</v>
      </c>
      <c r="M91" s="92">
        <v>1</v>
      </c>
      <c r="N91" s="91"/>
      <c r="O91" s="64"/>
      <c r="P91" s="64"/>
      <c r="Q91" s="64"/>
      <c r="R91" s="92">
        <v>3.4</v>
      </c>
      <c r="S91" s="91"/>
      <c r="T91" s="64"/>
      <c r="U91" s="64"/>
      <c r="V91" s="64"/>
      <c r="W91" s="92">
        <v>15.5</v>
      </c>
      <c r="X91" s="100"/>
      <c r="Y91" s="101"/>
      <c r="Z91" s="101"/>
      <c r="AA91" s="102"/>
      <c r="AB91" s="101"/>
      <c r="AC91" s="101"/>
      <c r="AD91" s="101"/>
      <c r="AE91" s="102"/>
      <c r="AF91" s="91"/>
      <c r="AG91" s="64"/>
      <c r="AH91" s="92">
        <v>6.6</v>
      </c>
      <c r="AI91" s="97" t="s">
        <v>240</v>
      </c>
      <c r="AJ91" s="7"/>
      <c r="AM91" s="2"/>
      <c r="AN91" s="2"/>
      <c r="AO91" s="2"/>
    </row>
    <row r="92" spans="1:41" x14ac:dyDescent="0.2">
      <c r="A92" s="1">
        <v>88</v>
      </c>
      <c r="B92" s="86" t="str">
        <f t="shared" si="54"/>
        <v>88 - Mutterschafe</v>
      </c>
      <c r="C92" s="248" t="s">
        <v>241</v>
      </c>
      <c r="D92" s="89"/>
      <c r="E92" s="89"/>
      <c r="F92" s="89"/>
      <c r="G92" s="89"/>
      <c r="H92" s="90">
        <v>7.7</v>
      </c>
      <c r="I92" s="91"/>
      <c r="J92" s="64"/>
      <c r="K92" s="92">
        <v>0.52</v>
      </c>
      <c r="L92" s="91">
        <v>0.15</v>
      </c>
      <c r="M92" s="92">
        <v>1</v>
      </c>
      <c r="N92" s="91"/>
      <c r="O92" s="64"/>
      <c r="P92" s="64"/>
      <c r="Q92" s="64"/>
      <c r="R92" s="92">
        <v>4</v>
      </c>
      <c r="S92" s="91"/>
      <c r="T92" s="64"/>
      <c r="U92" s="64"/>
      <c r="V92" s="64"/>
      <c r="W92" s="92">
        <v>17.5</v>
      </c>
      <c r="X92" s="100"/>
      <c r="Y92" s="101"/>
      <c r="Z92" s="101"/>
      <c r="AA92" s="102"/>
      <c r="AB92" s="101"/>
      <c r="AC92" s="101"/>
      <c r="AD92" s="101"/>
      <c r="AE92" s="102"/>
      <c r="AF92" s="91"/>
      <c r="AG92" s="64"/>
      <c r="AH92" s="92">
        <v>7</v>
      </c>
      <c r="AI92" s="97" t="s">
        <v>241</v>
      </c>
      <c r="AJ92" s="7"/>
      <c r="AM92" s="2"/>
      <c r="AN92" s="2"/>
      <c r="AO92" s="2"/>
    </row>
    <row r="93" spans="1:41" x14ac:dyDescent="0.2">
      <c r="A93" s="1">
        <v>89</v>
      </c>
      <c r="B93" s="86" t="str">
        <f t="shared" si="54"/>
        <v>89 - Ziegen bis 1/2 Jahr</v>
      </c>
      <c r="C93" s="248" t="s">
        <v>242</v>
      </c>
      <c r="D93" s="89"/>
      <c r="E93" s="89"/>
      <c r="F93" s="89"/>
      <c r="G93" s="89"/>
      <c r="H93" s="90">
        <v>5</v>
      </c>
      <c r="I93" s="91"/>
      <c r="J93" s="64"/>
      <c r="K93" s="92">
        <v>0.16</v>
      </c>
      <c r="L93" s="91">
        <v>7.0000000000000007E-2</v>
      </c>
      <c r="M93" s="92">
        <v>1</v>
      </c>
      <c r="N93" s="91"/>
      <c r="O93" s="64"/>
      <c r="P93" s="64"/>
      <c r="Q93" s="64"/>
      <c r="R93" s="92">
        <v>2.2000000000000002</v>
      </c>
      <c r="S93" s="91"/>
      <c r="T93" s="64"/>
      <c r="U93" s="64"/>
      <c r="V93" s="64"/>
      <c r="W93" s="92">
        <v>7.9</v>
      </c>
      <c r="X93" s="100"/>
      <c r="Y93" s="101"/>
      <c r="Z93" s="101"/>
      <c r="AA93" s="102"/>
      <c r="AB93" s="101"/>
      <c r="AC93" s="101"/>
      <c r="AD93" s="101"/>
      <c r="AE93" s="102"/>
      <c r="AF93" s="91"/>
      <c r="AG93" s="64"/>
      <c r="AH93" s="92">
        <v>4.5999999999999996</v>
      </c>
      <c r="AI93" s="97" t="s">
        <v>242</v>
      </c>
      <c r="AJ93" s="7"/>
      <c r="AM93" s="2"/>
      <c r="AN93" s="2"/>
      <c r="AO93" s="2"/>
    </row>
    <row r="94" spans="1:41" x14ac:dyDescent="0.2">
      <c r="A94" s="1">
        <v>90</v>
      </c>
      <c r="B94" s="86" t="str">
        <f t="shared" si="54"/>
        <v>90 - Ziegen ab 1/2 Jahr bis 1,5 Jahre</v>
      </c>
      <c r="C94" s="248" t="s">
        <v>243</v>
      </c>
      <c r="D94" s="89"/>
      <c r="E94" s="89"/>
      <c r="F94" s="89"/>
      <c r="G94" s="89"/>
      <c r="H94" s="90">
        <v>6.6</v>
      </c>
      <c r="I94" s="91"/>
      <c r="J94" s="64"/>
      <c r="K94" s="92">
        <v>0.38</v>
      </c>
      <c r="L94" s="91">
        <v>0.15</v>
      </c>
      <c r="M94" s="92">
        <v>1</v>
      </c>
      <c r="N94" s="91"/>
      <c r="O94" s="64"/>
      <c r="P94" s="64"/>
      <c r="Q94" s="64"/>
      <c r="R94" s="92">
        <v>3.7</v>
      </c>
      <c r="S94" s="91"/>
      <c r="T94" s="64"/>
      <c r="U94" s="64"/>
      <c r="V94" s="64"/>
      <c r="W94" s="92">
        <v>13.3</v>
      </c>
      <c r="X94" s="100"/>
      <c r="Y94" s="101"/>
      <c r="Z94" s="101"/>
      <c r="AA94" s="102"/>
      <c r="AB94" s="101"/>
      <c r="AC94" s="101"/>
      <c r="AD94" s="101"/>
      <c r="AE94" s="102"/>
      <c r="AF94" s="91"/>
      <c r="AG94" s="64"/>
      <c r="AH94" s="92">
        <v>6</v>
      </c>
      <c r="AI94" s="97" t="s">
        <v>243</v>
      </c>
      <c r="AJ94" s="7"/>
      <c r="AM94" s="2"/>
      <c r="AN94" s="2"/>
      <c r="AO94" s="2"/>
    </row>
    <row r="95" spans="1:41" x14ac:dyDescent="0.2">
      <c r="A95" s="1">
        <v>91</v>
      </c>
      <c r="B95" s="86" t="str">
        <f t="shared" si="54"/>
        <v>91 - Mutterziegen</v>
      </c>
      <c r="C95" s="248" t="s">
        <v>244</v>
      </c>
      <c r="D95" s="89"/>
      <c r="E95" s="89"/>
      <c r="F95" s="89"/>
      <c r="G95" s="89"/>
      <c r="H95" s="90">
        <v>7.2</v>
      </c>
      <c r="I95" s="91"/>
      <c r="J95" s="64"/>
      <c r="K95" s="92">
        <v>0.38</v>
      </c>
      <c r="L95" s="91">
        <v>0.15</v>
      </c>
      <c r="M95" s="92">
        <v>1</v>
      </c>
      <c r="N95" s="91"/>
      <c r="O95" s="64"/>
      <c r="P95" s="64"/>
      <c r="Q95" s="64"/>
      <c r="R95" s="92">
        <v>4.5999999999999996</v>
      </c>
      <c r="S95" s="91"/>
      <c r="T95" s="64"/>
      <c r="U95" s="64"/>
      <c r="V95" s="64"/>
      <c r="W95" s="92">
        <v>15.2</v>
      </c>
      <c r="X95" s="100"/>
      <c r="Y95" s="101"/>
      <c r="Z95" s="101"/>
      <c r="AA95" s="102"/>
      <c r="AB95" s="101"/>
      <c r="AC95" s="101"/>
      <c r="AD95" s="101"/>
      <c r="AE95" s="102"/>
      <c r="AF95" s="91"/>
      <c r="AG95" s="64"/>
      <c r="AH95" s="92">
        <v>6.6</v>
      </c>
      <c r="AI95" s="97" t="s">
        <v>244</v>
      </c>
      <c r="AJ95" s="7"/>
      <c r="AM95" s="2"/>
      <c r="AN95" s="2"/>
      <c r="AO95" s="2"/>
    </row>
    <row r="96" spans="1:41" x14ac:dyDescent="0.2">
      <c r="B96" s="212" t="s">
        <v>245</v>
      </c>
      <c r="C96" s="212" t="s">
        <v>245</v>
      </c>
      <c r="D96" s="44"/>
      <c r="E96" s="44"/>
      <c r="F96" s="44"/>
      <c r="G96" s="44"/>
      <c r="H96" s="63"/>
      <c r="I96" s="45"/>
      <c r="J96" s="46"/>
      <c r="K96" s="47"/>
      <c r="L96" s="45"/>
      <c r="M96" s="47"/>
      <c r="N96" s="45"/>
      <c r="O96" s="46"/>
      <c r="P96" s="46"/>
      <c r="Q96" s="46"/>
      <c r="R96" s="47"/>
      <c r="S96" s="45"/>
      <c r="T96" s="46"/>
      <c r="U96" s="46"/>
      <c r="V96" s="46"/>
      <c r="W96" s="47"/>
      <c r="X96" s="45"/>
      <c r="Y96" s="46"/>
      <c r="Z96" s="46"/>
      <c r="AA96" s="46"/>
      <c r="AB96" s="46"/>
      <c r="AC96" s="46"/>
      <c r="AD96" s="46"/>
      <c r="AE96" s="47"/>
      <c r="AF96" s="45"/>
      <c r="AG96" s="46"/>
      <c r="AH96" s="47"/>
      <c r="AI96" s="48"/>
      <c r="AJ96" s="7"/>
      <c r="AM96" s="2"/>
      <c r="AN96" s="2"/>
      <c r="AO96" s="2"/>
    </row>
    <row r="97" spans="1:41" x14ac:dyDescent="0.2">
      <c r="A97" s="1">
        <v>92</v>
      </c>
      <c r="B97" s="86" t="str">
        <f t="shared" ref="B97:B112" si="55">A97&amp;" - "&amp;C97</f>
        <v>92 - Rotwild Alttier inkl. Nachzucht bis 14 Monate</v>
      </c>
      <c r="C97" s="248" t="s">
        <v>246</v>
      </c>
      <c r="D97" s="89"/>
      <c r="E97" s="89"/>
      <c r="F97" s="89"/>
      <c r="G97" s="89"/>
      <c r="H97" s="90">
        <v>20.9</v>
      </c>
      <c r="I97" s="91"/>
      <c r="J97" s="64"/>
      <c r="K97" s="92"/>
      <c r="L97" s="91">
        <v>0.25</v>
      </c>
      <c r="M97" s="92">
        <v>1</v>
      </c>
      <c r="N97" s="91"/>
      <c r="O97" s="64"/>
      <c r="P97" s="64"/>
      <c r="Q97" s="64"/>
      <c r="R97" s="92">
        <v>10.9</v>
      </c>
      <c r="S97" s="91"/>
      <c r="T97" s="64"/>
      <c r="U97" s="64"/>
      <c r="V97" s="64"/>
      <c r="W97" s="92">
        <v>47.5</v>
      </c>
      <c r="X97" s="100"/>
      <c r="Y97" s="101"/>
      <c r="Z97" s="101"/>
      <c r="AA97" s="102"/>
      <c r="AB97" s="101"/>
      <c r="AC97" s="101"/>
      <c r="AD97" s="101"/>
      <c r="AE97" s="102"/>
      <c r="AF97" s="91"/>
      <c r="AG97" s="64"/>
      <c r="AH97" s="92"/>
      <c r="AI97" s="97" t="s">
        <v>246</v>
      </c>
      <c r="AJ97" s="7"/>
      <c r="AM97" s="2"/>
      <c r="AN97" s="2"/>
      <c r="AO97" s="2"/>
    </row>
    <row r="98" spans="1:41" x14ac:dyDescent="0.2">
      <c r="A98" s="1">
        <v>93</v>
      </c>
      <c r="B98" s="86" t="str">
        <f t="shared" si="55"/>
        <v>93 - Rotwild Hirsche</v>
      </c>
      <c r="C98" s="248" t="s">
        <v>247</v>
      </c>
      <c r="D98" s="89"/>
      <c r="E98" s="89"/>
      <c r="F98" s="89"/>
      <c r="G98" s="89"/>
      <c r="H98" s="90">
        <v>17</v>
      </c>
      <c r="I98" s="91"/>
      <c r="J98" s="64"/>
      <c r="K98" s="92"/>
      <c r="L98" s="91">
        <v>0.25</v>
      </c>
      <c r="M98" s="92">
        <v>1</v>
      </c>
      <c r="N98" s="91"/>
      <c r="O98" s="64"/>
      <c r="P98" s="64"/>
      <c r="Q98" s="64"/>
      <c r="R98" s="92">
        <v>8.8000000000000007</v>
      </c>
      <c r="S98" s="91"/>
      <c r="T98" s="64"/>
      <c r="U98" s="64"/>
      <c r="V98" s="64"/>
      <c r="W98" s="92">
        <v>38.6</v>
      </c>
      <c r="X98" s="100"/>
      <c r="Y98" s="101"/>
      <c r="Z98" s="101"/>
      <c r="AA98" s="102"/>
      <c r="AB98" s="101"/>
      <c r="AC98" s="101"/>
      <c r="AD98" s="101"/>
      <c r="AE98" s="102"/>
      <c r="AF98" s="91"/>
      <c r="AG98" s="64"/>
      <c r="AH98" s="92"/>
      <c r="AI98" s="97" t="s">
        <v>247</v>
      </c>
      <c r="AJ98" s="7"/>
      <c r="AM98" s="2"/>
      <c r="AN98" s="2"/>
      <c r="AO98" s="2"/>
    </row>
    <row r="99" spans="1:41" x14ac:dyDescent="0.2">
      <c r="A99" s="1">
        <v>94</v>
      </c>
      <c r="B99" s="86" t="str">
        <f t="shared" si="55"/>
        <v>94 - Dammwild, Lamas Alpacas - Alttiere inkl. Nachzucht bis 14 Monate</v>
      </c>
      <c r="C99" s="248" t="s">
        <v>248</v>
      </c>
      <c r="D99" s="89"/>
      <c r="E99" s="89"/>
      <c r="F99" s="89"/>
      <c r="G99" s="89"/>
      <c r="H99" s="90">
        <v>10.1</v>
      </c>
      <c r="I99" s="91"/>
      <c r="J99" s="64"/>
      <c r="K99" s="92"/>
      <c r="L99" s="91">
        <v>0.15</v>
      </c>
      <c r="M99" s="92">
        <v>1</v>
      </c>
      <c r="N99" s="91"/>
      <c r="O99" s="64"/>
      <c r="P99" s="64"/>
      <c r="Q99" s="64"/>
      <c r="R99" s="92">
        <v>3.7</v>
      </c>
      <c r="S99" s="91"/>
      <c r="T99" s="64"/>
      <c r="U99" s="64"/>
      <c r="V99" s="64"/>
      <c r="W99" s="92">
        <v>16.100000000000001</v>
      </c>
      <c r="X99" s="100"/>
      <c r="Y99" s="101"/>
      <c r="Z99" s="101"/>
      <c r="AA99" s="102"/>
      <c r="AB99" s="101"/>
      <c r="AC99" s="101"/>
      <c r="AD99" s="101"/>
      <c r="AE99" s="102"/>
      <c r="AF99" s="91"/>
      <c r="AG99" s="64"/>
      <c r="AH99" s="92"/>
      <c r="AI99" s="97" t="s">
        <v>248</v>
      </c>
      <c r="AJ99" s="7"/>
      <c r="AM99" s="2"/>
      <c r="AN99" s="2"/>
      <c r="AO99" s="2"/>
    </row>
    <row r="100" spans="1:41" x14ac:dyDescent="0.2">
      <c r="A100" s="1">
        <v>95</v>
      </c>
      <c r="B100" s="86" t="str">
        <f t="shared" si="55"/>
        <v>95 - Dammwild, Lama, Alpacas Hirsche</v>
      </c>
      <c r="C100" s="248" t="s">
        <v>249</v>
      </c>
      <c r="D100" s="89"/>
      <c r="E100" s="89"/>
      <c r="F100" s="89"/>
      <c r="G100" s="89"/>
      <c r="H100" s="90">
        <v>7.1</v>
      </c>
      <c r="I100" s="91"/>
      <c r="J100" s="64"/>
      <c r="K100" s="92"/>
      <c r="L100" s="91">
        <v>0.15</v>
      </c>
      <c r="M100" s="92">
        <v>1</v>
      </c>
      <c r="N100" s="91"/>
      <c r="O100" s="64"/>
      <c r="P100" s="64"/>
      <c r="Q100" s="64"/>
      <c r="R100" s="92">
        <v>3.7</v>
      </c>
      <c r="S100" s="91"/>
      <c r="T100" s="64"/>
      <c r="U100" s="64"/>
      <c r="V100" s="64"/>
      <c r="W100" s="92">
        <v>16.100000000000001</v>
      </c>
      <c r="X100" s="100"/>
      <c r="Y100" s="101"/>
      <c r="Z100" s="101"/>
      <c r="AA100" s="102"/>
      <c r="AB100" s="101"/>
      <c r="AC100" s="101"/>
      <c r="AD100" s="101"/>
      <c r="AE100" s="102"/>
      <c r="AF100" s="91"/>
      <c r="AG100" s="64"/>
      <c r="AH100" s="92"/>
      <c r="AI100" s="97" t="s">
        <v>249</v>
      </c>
      <c r="AJ100" s="7"/>
      <c r="AM100" s="2"/>
      <c r="AN100" s="2"/>
      <c r="AO100" s="2"/>
    </row>
    <row r="101" spans="1:41" x14ac:dyDescent="0.2">
      <c r="A101" s="1">
        <v>96</v>
      </c>
      <c r="B101" s="86" t="str">
        <f t="shared" si="55"/>
        <v>96 - Straußenküken bis 1/2 Jahr Gülle</v>
      </c>
      <c r="C101" s="248" t="s">
        <v>250</v>
      </c>
      <c r="D101" s="89"/>
      <c r="E101" s="89"/>
      <c r="F101" s="89">
        <v>1.24</v>
      </c>
      <c r="G101" s="89"/>
      <c r="H101" s="90"/>
      <c r="I101" s="91"/>
      <c r="J101" s="64"/>
      <c r="K101" s="92"/>
      <c r="L101" s="91"/>
      <c r="M101" s="92">
        <v>1</v>
      </c>
      <c r="N101" s="91"/>
      <c r="O101" s="64"/>
      <c r="P101" s="64">
        <v>1.24</v>
      </c>
      <c r="Q101" s="64"/>
      <c r="R101" s="92"/>
      <c r="S101" s="91"/>
      <c r="T101" s="64"/>
      <c r="U101" s="64">
        <v>1.24</v>
      </c>
      <c r="V101" s="64"/>
      <c r="W101" s="92"/>
      <c r="X101" s="100"/>
      <c r="Y101" s="101"/>
      <c r="Z101" s="101"/>
      <c r="AA101" s="102"/>
      <c r="AB101" s="101"/>
      <c r="AC101" s="101"/>
      <c r="AD101" s="101"/>
      <c r="AE101" s="102"/>
      <c r="AF101" s="91"/>
      <c r="AG101" s="64"/>
      <c r="AH101" s="92"/>
      <c r="AI101" s="97" t="s">
        <v>250</v>
      </c>
      <c r="AJ101" s="7"/>
      <c r="AM101" s="2"/>
      <c r="AN101" s="2"/>
      <c r="AO101" s="2"/>
    </row>
    <row r="102" spans="1:41" x14ac:dyDescent="0.2">
      <c r="A102" s="1">
        <v>97</v>
      </c>
      <c r="B102" s="86" t="str">
        <f t="shared" si="55"/>
        <v>97 - Straußenküken bis 1/2 Jahr Mist</v>
      </c>
      <c r="C102" s="248" t="s">
        <v>251</v>
      </c>
      <c r="D102" s="89"/>
      <c r="E102" s="89"/>
      <c r="F102" s="89"/>
      <c r="G102" s="89"/>
      <c r="H102" s="90">
        <v>1.1000000000000001</v>
      </c>
      <c r="I102" s="91"/>
      <c r="J102" s="64"/>
      <c r="K102" s="92"/>
      <c r="L102" s="91"/>
      <c r="M102" s="92">
        <v>1</v>
      </c>
      <c r="N102" s="91"/>
      <c r="O102" s="64"/>
      <c r="P102" s="64"/>
      <c r="Q102" s="64"/>
      <c r="R102" s="92">
        <v>1.1000000000000001</v>
      </c>
      <c r="S102" s="91"/>
      <c r="T102" s="64"/>
      <c r="U102" s="64"/>
      <c r="V102" s="64"/>
      <c r="W102" s="92">
        <v>1.1000000000000001</v>
      </c>
      <c r="X102" s="100"/>
      <c r="Y102" s="101"/>
      <c r="Z102" s="101"/>
      <c r="AA102" s="102"/>
      <c r="AB102" s="101"/>
      <c r="AC102" s="101"/>
      <c r="AD102" s="101"/>
      <c r="AE102" s="102"/>
      <c r="AF102" s="91"/>
      <c r="AG102" s="64"/>
      <c r="AH102" s="92"/>
      <c r="AI102" s="97" t="s">
        <v>251</v>
      </c>
      <c r="AJ102" s="7"/>
      <c r="AM102" s="2"/>
      <c r="AN102" s="2"/>
      <c r="AO102" s="2"/>
    </row>
    <row r="103" spans="1:41" x14ac:dyDescent="0.2">
      <c r="A103" s="1">
        <v>98</v>
      </c>
      <c r="B103" s="86" t="str">
        <f t="shared" si="55"/>
        <v>98 - Jungstraußen 0,5 - 1,5 Jahre Gülle</v>
      </c>
      <c r="C103" s="248" t="s">
        <v>252</v>
      </c>
      <c r="D103" s="89"/>
      <c r="E103" s="89"/>
      <c r="F103" s="89">
        <v>3.19</v>
      </c>
      <c r="G103" s="89"/>
      <c r="H103" s="90"/>
      <c r="I103" s="91"/>
      <c r="J103" s="64"/>
      <c r="K103" s="92"/>
      <c r="L103" s="91">
        <v>0.15</v>
      </c>
      <c r="M103" s="92">
        <v>1</v>
      </c>
      <c r="N103" s="91"/>
      <c r="O103" s="64"/>
      <c r="P103" s="64">
        <v>3.19</v>
      </c>
      <c r="Q103" s="64"/>
      <c r="R103" s="92"/>
      <c r="S103" s="91"/>
      <c r="T103" s="64"/>
      <c r="U103" s="64">
        <v>3.19</v>
      </c>
      <c r="V103" s="64"/>
      <c r="W103" s="92"/>
      <c r="X103" s="100"/>
      <c r="Y103" s="101"/>
      <c r="Z103" s="101"/>
      <c r="AA103" s="102"/>
      <c r="AB103" s="101"/>
      <c r="AC103" s="101"/>
      <c r="AD103" s="101"/>
      <c r="AE103" s="102"/>
      <c r="AF103" s="91"/>
      <c r="AG103" s="64"/>
      <c r="AH103" s="92"/>
      <c r="AI103" s="97" t="s">
        <v>252</v>
      </c>
      <c r="AJ103" s="7"/>
      <c r="AM103" s="2"/>
      <c r="AN103" s="2"/>
      <c r="AO103" s="2"/>
    </row>
    <row r="104" spans="1:41" x14ac:dyDescent="0.2">
      <c r="A104" s="1">
        <v>99</v>
      </c>
      <c r="B104" s="86" t="str">
        <f t="shared" si="55"/>
        <v>99 - Jungstraußen 0,5 - 1,5 Jahre Mist</v>
      </c>
      <c r="C104" s="248" t="s">
        <v>253</v>
      </c>
      <c r="D104" s="89"/>
      <c r="E104" s="89"/>
      <c r="F104" s="89"/>
      <c r="G104" s="89"/>
      <c r="H104" s="90">
        <v>2.7</v>
      </c>
      <c r="I104" s="91"/>
      <c r="J104" s="64"/>
      <c r="K104" s="92"/>
      <c r="L104" s="91">
        <v>0.15</v>
      </c>
      <c r="M104" s="92">
        <v>1</v>
      </c>
      <c r="N104" s="91"/>
      <c r="O104" s="64"/>
      <c r="P104" s="64"/>
      <c r="Q104" s="64"/>
      <c r="R104" s="92">
        <v>2.7</v>
      </c>
      <c r="S104" s="91"/>
      <c r="T104" s="64"/>
      <c r="U104" s="64"/>
      <c r="V104" s="64"/>
      <c r="W104" s="92">
        <v>2.7</v>
      </c>
      <c r="X104" s="100"/>
      <c r="Y104" s="101"/>
      <c r="Z104" s="101"/>
      <c r="AA104" s="102"/>
      <c r="AB104" s="101"/>
      <c r="AC104" s="101"/>
      <c r="AD104" s="101"/>
      <c r="AE104" s="102"/>
      <c r="AF104" s="91"/>
      <c r="AG104" s="64"/>
      <c r="AH104" s="92"/>
      <c r="AI104" s="97" t="s">
        <v>253</v>
      </c>
      <c r="AJ104" s="7"/>
      <c r="AM104" s="2"/>
      <c r="AN104" s="2"/>
      <c r="AO104" s="2"/>
    </row>
    <row r="105" spans="1:41" x14ac:dyDescent="0.2">
      <c r="A105" s="1">
        <v>100</v>
      </c>
      <c r="B105" s="86" t="str">
        <f t="shared" si="55"/>
        <v>100 - Zuchtstraußenhenne - Gülle</v>
      </c>
      <c r="C105" s="248" t="s">
        <v>254</v>
      </c>
      <c r="D105" s="89"/>
      <c r="E105" s="89"/>
      <c r="F105" s="89">
        <v>4.0999999999999996</v>
      </c>
      <c r="G105" s="89"/>
      <c r="H105" s="90"/>
      <c r="I105" s="91"/>
      <c r="J105" s="64"/>
      <c r="K105" s="92"/>
      <c r="L105" s="91">
        <v>0.15</v>
      </c>
      <c r="M105" s="92">
        <v>1</v>
      </c>
      <c r="N105" s="91"/>
      <c r="O105" s="64"/>
      <c r="P105" s="64">
        <v>4.0999999999999996</v>
      </c>
      <c r="Q105" s="64"/>
      <c r="R105" s="92"/>
      <c r="S105" s="91"/>
      <c r="T105" s="64"/>
      <c r="U105" s="64">
        <v>4.0999999999999996</v>
      </c>
      <c r="V105" s="64"/>
      <c r="W105" s="92"/>
      <c r="X105" s="100"/>
      <c r="Y105" s="101"/>
      <c r="Z105" s="101"/>
      <c r="AA105" s="102"/>
      <c r="AB105" s="101"/>
      <c r="AC105" s="101"/>
      <c r="AD105" s="101"/>
      <c r="AE105" s="102"/>
      <c r="AF105" s="91"/>
      <c r="AG105" s="64"/>
      <c r="AH105" s="92"/>
      <c r="AI105" s="97" t="s">
        <v>254</v>
      </c>
      <c r="AJ105" s="7"/>
      <c r="AM105" s="2"/>
      <c r="AN105" s="2"/>
      <c r="AO105" s="2"/>
    </row>
    <row r="106" spans="1:41" x14ac:dyDescent="0.2">
      <c r="A106" s="1">
        <v>101</v>
      </c>
      <c r="B106" s="86" t="str">
        <f t="shared" si="55"/>
        <v>101 - Zuchtstraußenhenne - Mist</v>
      </c>
      <c r="C106" s="248" t="s">
        <v>255</v>
      </c>
      <c r="D106" s="89"/>
      <c r="E106" s="89"/>
      <c r="F106" s="89"/>
      <c r="G106" s="89"/>
      <c r="H106" s="90">
        <v>3.52</v>
      </c>
      <c r="I106" s="91"/>
      <c r="J106" s="64"/>
      <c r="K106" s="92"/>
      <c r="L106" s="91">
        <v>0.15</v>
      </c>
      <c r="M106" s="92">
        <v>1</v>
      </c>
      <c r="N106" s="91"/>
      <c r="O106" s="64"/>
      <c r="P106" s="64"/>
      <c r="Q106" s="64"/>
      <c r="R106" s="92">
        <v>3.52</v>
      </c>
      <c r="S106" s="91"/>
      <c r="T106" s="64"/>
      <c r="U106" s="64"/>
      <c r="V106" s="64"/>
      <c r="W106" s="92">
        <v>3.52</v>
      </c>
      <c r="X106" s="100"/>
      <c r="Y106" s="101"/>
      <c r="Z106" s="101"/>
      <c r="AA106" s="102"/>
      <c r="AB106" s="101"/>
      <c r="AC106" s="101"/>
      <c r="AD106" s="101"/>
      <c r="AE106" s="102"/>
      <c r="AF106" s="91"/>
      <c r="AG106" s="64"/>
      <c r="AH106" s="92"/>
      <c r="AI106" s="97" t="s">
        <v>255</v>
      </c>
      <c r="AJ106" s="7"/>
      <c r="AM106" s="2"/>
      <c r="AN106" s="2"/>
      <c r="AO106" s="2"/>
    </row>
    <row r="107" spans="1:41" x14ac:dyDescent="0.2">
      <c r="A107" s="1">
        <v>102</v>
      </c>
      <c r="B107" s="86" t="str">
        <f t="shared" si="55"/>
        <v>102 - Zuchtstraußenhahn - Gülle</v>
      </c>
      <c r="C107" s="248" t="s">
        <v>256</v>
      </c>
      <c r="D107" s="89"/>
      <c r="E107" s="89"/>
      <c r="F107" s="89">
        <v>4.9000000000000004</v>
      </c>
      <c r="G107" s="89"/>
      <c r="H107" s="90"/>
      <c r="I107" s="91"/>
      <c r="J107" s="64"/>
      <c r="K107" s="92"/>
      <c r="L107" s="91">
        <v>0.15</v>
      </c>
      <c r="M107" s="92">
        <v>1</v>
      </c>
      <c r="N107" s="91"/>
      <c r="O107" s="64"/>
      <c r="P107" s="64">
        <v>4.9000000000000004</v>
      </c>
      <c r="Q107" s="64"/>
      <c r="R107" s="92"/>
      <c r="S107" s="91"/>
      <c r="T107" s="64"/>
      <c r="U107" s="64">
        <v>4.9000000000000004</v>
      </c>
      <c r="V107" s="64"/>
      <c r="W107" s="92"/>
      <c r="X107" s="100"/>
      <c r="Y107" s="101"/>
      <c r="Z107" s="101"/>
      <c r="AA107" s="102"/>
      <c r="AB107" s="101"/>
      <c r="AC107" s="101"/>
      <c r="AD107" s="101"/>
      <c r="AE107" s="102"/>
      <c r="AF107" s="91"/>
      <c r="AG107" s="64"/>
      <c r="AH107" s="92"/>
      <c r="AI107" s="97" t="s">
        <v>256</v>
      </c>
      <c r="AJ107" s="7"/>
      <c r="AM107" s="2"/>
      <c r="AN107" s="2"/>
      <c r="AO107" s="2"/>
    </row>
    <row r="108" spans="1:41" x14ac:dyDescent="0.2">
      <c r="A108" s="1">
        <v>103</v>
      </c>
      <c r="B108" s="86" t="str">
        <f t="shared" si="55"/>
        <v>103 - Zuchtstraußenhahn - Mist</v>
      </c>
      <c r="C108" s="248" t="s">
        <v>257</v>
      </c>
      <c r="D108" s="89"/>
      <c r="E108" s="89"/>
      <c r="F108" s="89"/>
      <c r="G108" s="89"/>
      <c r="H108" s="90">
        <v>4.2</v>
      </c>
      <c r="I108" s="91"/>
      <c r="J108" s="64"/>
      <c r="K108" s="92"/>
      <c r="L108" s="91">
        <v>0.15</v>
      </c>
      <c r="M108" s="92">
        <v>1</v>
      </c>
      <c r="N108" s="91"/>
      <c r="O108" s="64"/>
      <c r="P108" s="64"/>
      <c r="Q108" s="64"/>
      <c r="R108" s="92">
        <v>4.2</v>
      </c>
      <c r="S108" s="91"/>
      <c r="T108" s="64"/>
      <c r="U108" s="64"/>
      <c r="V108" s="64"/>
      <c r="W108" s="92">
        <v>4.2</v>
      </c>
      <c r="X108" s="100"/>
      <c r="Y108" s="101"/>
      <c r="Z108" s="101"/>
      <c r="AA108" s="102"/>
      <c r="AB108" s="101"/>
      <c r="AC108" s="101"/>
      <c r="AD108" s="101"/>
      <c r="AE108" s="102"/>
      <c r="AF108" s="91"/>
      <c r="AG108" s="64"/>
      <c r="AH108" s="92"/>
      <c r="AI108" s="97" t="s">
        <v>257</v>
      </c>
      <c r="AJ108" s="7"/>
      <c r="AM108" s="2"/>
      <c r="AN108" s="2"/>
      <c r="AO108" s="2"/>
    </row>
    <row r="109" spans="1:41" x14ac:dyDescent="0.2">
      <c r="A109" s="1">
        <v>104</v>
      </c>
      <c r="B109" s="86" t="str">
        <f t="shared" si="55"/>
        <v>104 - Mastkaninchen - Gülle</v>
      </c>
      <c r="C109" s="248" t="s">
        <v>258</v>
      </c>
      <c r="D109" s="89"/>
      <c r="E109" s="89"/>
      <c r="F109" s="89">
        <v>0.72</v>
      </c>
      <c r="G109" s="89"/>
      <c r="H109" s="90"/>
      <c r="I109" s="91"/>
      <c r="J109" s="64"/>
      <c r="K109" s="92"/>
      <c r="L109" s="91">
        <v>2.5000000000000001E-3</v>
      </c>
      <c r="M109" s="92">
        <v>1</v>
      </c>
      <c r="N109" s="91"/>
      <c r="O109" s="64"/>
      <c r="P109" s="64">
        <v>0.72</v>
      </c>
      <c r="Q109" s="64"/>
      <c r="R109" s="92"/>
      <c r="S109" s="91"/>
      <c r="T109" s="64"/>
      <c r="U109" s="64">
        <v>0.72</v>
      </c>
      <c r="V109" s="64"/>
      <c r="W109" s="92"/>
      <c r="X109" s="100"/>
      <c r="Y109" s="101"/>
      <c r="Z109" s="101"/>
      <c r="AA109" s="102"/>
      <c r="AB109" s="101"/>
      <c r="AC109" s="101"/>
      <c r="AD109" s="101"/>
      <c r="AE109" s="102"/>
      <c r="AF109" s="91"/>
      <c r="AG109" s="64"/>
      <c r="AH109" s="92"/>
      <c r="AI109" s="97" t="s">
        <v>258</v>
      </c>
      <c r="AJ109" s="7"/>
      <c r="AM109" s="2"/>
      <c r="AN109" s="2"/>
      <c r="AO109" s="2"/>
    </row>
    <row r="110" spans="1:41" x14ac:dyDescent="0.2">
      <c r="A110" s="1">
        <v>105</v>
      </c>
      <c r="B110" s="86" t="str">
        <f t="shared" si="55"/>
        <v>105 - Mastkaninchen - Tiefstall</v>
      </c>
      <c r="C110" s="248" t="s">
        <v>259</v>
      </c>
      <c r="D110" s="89"/>
      <c r="E110" s="89"/>
      <c r="F110" s="89"/>
      <c r="G110" s="89"/>
      <c r="H110" s="90">
        <v>0.62</v>
      </c>
      <c r="I110" s="91"/>
      <c r="J110" s="64"/>
      <c r="K110" s="92"/>
      <c r="L110" s="91">
        <v>2.5000000000000001E-3</v>
      </c>
      <c r="M110" s="92">
        <v>1</v>
      </c>
      <c r="N110" s="91"/>
      <c r="O110" s="64"/>
      <c r="P110" s="64"/>
      <c r="Q110" s="64"/>
      <c r="R110" s="92">
        <v>0.62</v>
      </c>
      <c r="S110" s="91"/>
      <c r="T110" s="64"/>
      <c r="U110" s="64"/>
      <c r="V110" s="64"/>
      <c r="W110" s="92">
        <v>0.62</v>
      </c>
      <c r="X110" s="100"/>
      <c r="Y110" s="101"/>
      <c r="Z110" s="101"/>
      <c r="AA110" s="102"/>
      <c r="AB110" s="101"/>
      <c r="AC110" s="101"/>
      <c r="AD110" s="101"/>
      <c r="AE110" s="102"/>
      <c r="AF110" s="91"/>
      <c r="AG110" s="64"/>
      <c r="AH110" s="92"/>
      <c r="AI110" s="97" t="s">
        <v>259</v>
      </c>
      <c r="AJ110" s="7"/>
      <c r="AM110" s="2"/>
      <c r="AN110" s="2"/>
      <c r="AO110" s="2"/>
    </row>
    <row r="111" spans="1:41" x14ac:dyDescent="0.2">
      <c r="A111" s="1">
        <v>106</v>
      </c>
      <c r="B111" s="86" t="str">
        <f t="shared" si="55"/>
        <v>106 - Zuchtkaninchen - Gülle</v>
      </c>
      <c r="C111" s="248" t="s">
        <v>260</v>
      </c>
      <c r="D111" s="89"/>
      <c r="E111" s="89"/>
      <c r="F111" s="89">
        <v>1.57</v>
      </c>
      <c r="G111" s="89"/>
      <c r="H111" s="90"/>
      <c r="I111" s="91"/>
      <c r="J111" s="64"/>
      <c r="K111" s="92"/>
      <c r="L111" s="91">
        <v>2.5000000000000001E-2</v>
      </c>
      <c r="M111" s="92">
        <v>1</v>
      </c>
      <c r="N111" s="91"/>
      <c r="O111" s="64"/>
      <c r="P111" s="64">
        <v>1.57</v>
      </c>
      <c r="Q111" s="64"/>
      <c r="R111" s="92"/>
      <c r="S111" s="91"/>
      <c r="T111" s="64"/>
      <c r="U111" s="64">
        <v>1.57</v>
      </c>
      <c r="V111" s="64"/>
      <c r="W111" s="92"/>
      <c r="X111" s="100"/>
      <c r="Y111" s="101"/>
      <c r="Z111" s="101"/>
      <c r="AA111" s="102"/>
      <c r="AB111" s="101"/>
      <c r="AC111" s="101"/>
      <c r="AD111" s="101"/>
      <c r="AE111" s="102"/>
      <c r="AF111" s="91"/>
      <c r="AG111" s="64"/>
      <c r="AH111" s="92"/>
      <c r="AI111" s="97" t="s">
        <v>260</v>
      </c>
      <c r="AJ111" s="7"/>
      <c r="AM111" s="2"/>
      <c r="AN111" s="2"/>
      <c r="AO111" s="2"/>
    </row>
    <row r="112" spans="1:41" x14ac:dyDescent="0.2">
      <c r="A112" s="1">
        <v>107</v>
      </c>
      <c r="B112" s="86" t="str">
        <f t="shared" si="55"/>
        <v>107 - Zuchtkaninchen - Tiestall</v>
      </c>
      <c r="C112" s="249" t="s">
        <v>261</v>
      </c>
      <c r="D112" s="250"/>
      <c r="E112" s="250"/>
      <c r="F112" s="250"/>
      <c r="G112" s="250"/>
      <c r="H112" s="251">
        <v>1.34</v>
      </c>
      <c r="I112" s="252"/>
      <c r="J112" s="184"/>
      <c r="K112" s="253"/>
      <c r="L112" s="252">
        <v>2.5000000000000001E-2</v>
      </c>
      <c r="M112" s="253">
        <v>1</v>
      </c>
      <c r="N112" s="252"/>
      <c r="O112" s="184"/>
      <c r="P112" s="184"/>
      <c r="Q112" s="184"/>
      <c r="R112" s="253">
        <v>1.34</v>
      </c>
      <c r="S112" s="252"/>
      <c r="T112" s="184"/>
      <c r="U112" s="184"/>
      <c r="V112" s="184"/>
      <c r="W112" s="253">
        <v>1.34</v>
      </c>
      <c r="X112" s="100"/>
      <c r="Y112" s="101"/>
      <c r="Z112" s="101"/>
      <c r="AA112" s="102"/>
      <c r="AB112" s="101"/>
      <c r="AC112" s="101"/>
      <c r="AD112" s="101"/>
      <c r="AE112" s="102"/>
      <c r="AF112" s="252"/>
      <c r="AG112" s="184"/>
      <c r="AH112" s="253"/>
      <c r="AI112" s="254" t="s">
        <v>261</v>
      </c>
      <c r="AJ112" s="7"/>
      <c r="AM112" s="2"/>
      <c r="AN112" s="2"/>
      <c r="AO112" s="2"/>
    </row>
    <row r="113" spans="1:41" x14ac:dyDescent="0.2">
      <c r="B113" s="212" t="s">
        <v>262</v>
      </c>
      <c r="C113" s="212" t="s">
        <v>262</v>
      </c>
      <c r="D113" s="44"/>
      <c r="E113" s="44"/>
      <c r="F113" s="44"/>
      <c r="G113" s="44"/>
      <c r="H113" s="63"/>
      <c r="I113" s="45"/>
      <c r="J113" s="46"/>
      <c r="K113" s="47"/>
      <c r="L113" s="45"/>
      <c r="M113" s="47"/>
      <c r="N113" s="45"/>
      <c r="O113" s="46"/>
      <c r="P113" s="46"/>
      <c r="Q113" s="46"/>
      <c r="R113" s="47"/>
      <c r="S113" s="45"/>
      <c r="T113" s="46"/>
      <c r="U113" s="46"/>
      <c r="V113" s="46"/>
      <c r="W113" s="47"/>
      <c r="X113" s="45"/>
      <c r="Y113" s="46"/>
      <c r="Z113" s="46"/>
      <c r="AA113" s="46"/>
      <c r="AB113" s="46"/>
      <c r="AC113" s="46"/>
      <c r="AD113" s="46"/>
      <c r="AE113" s="47"/>
      <c r="AF113" s="45"/>
      <c r="AG113" s="46"/>
      <c r="AH113" s="47"/>
      <c r="AI113" s="48" t="s">
        <v>262</v>
      </c>
      <c r="AJ113" s="7"/>
      <c r="AM113" s="2"/>
      <c r="AN113" s="2"/>
      <c r="AO113" s="2"/>
    </row>
    <row r="114" spans="1:41" x14ac:dyDescent="0.2">
      <c r="A114" s="1">
        <v>108</v>
      </c>
      <c r="B114" s="86" t="str">
        <f t="shared" ref="B114:B152" si="56">A114&amp;" - "&amp;C114</f>
        <v>108 - Zwergrind - andere Kälber und Jungrinder unter 1/2 Jahr - Gülle = N abLager</v>
      </c>
      <c r="C114" s="255" t="s">
        <v>263</v>
      </c>
      <c r="D114" s="256">
        <v>6.35</v>
      </c>
      <c r="E114" s="257"/>
      <c r="F114" s="257"/>
      <c r="G114" s="257"/>
      <c r="H114" s="258"/>
      <c r="I114" s="259">
        <v>0.65</v>
      </c>
      <c r="J114" s="153">
        <v>0</v>
      </c>
      <c r="K114" s="211">
        <v>0</v>
      </c>
      <c r="L114" s="210">
        <v>0.2</v>
      </c>
      <c r="M114" s="211">
        <v>1</v>
      </c>
      <c r="N114" s="260">
        <v>3.55</v>
      </c>
      <c r="O114" s="153">
        <v>0</v>
      </c>
      <c r="P114" s="153">
        <v>0</v>
      </c>
      <c r="Q114" s="261">
        <v>0</v>
      </c>
      <c r="R114" s="262">
        <v>0</v>
      </c>
      <c r="S114" s="263">
        <v>5.45</v>
      </c>
      <c r="T114" s="261">
        <v>0</v>
      </c>
      <c r="U114" s="261">
        <v>0</v>
      </c>
      <c r="V114" s="261">
        <v>0</v>
      </c>
      <c r="W114" s="262">
        <v>0</v>
      </c>
      <c r="X114" s="100"/>
      <c r="Y114" s="101"/>
      <c r="Z114" s="101"/>
      <c r="AA114" s="102"/>
      <c r="AB114" s="101"/>
      <c r="AC114" s="101"/>
      <c r="AD114" s="101"/>
      <c r="AE114" s="102"/>
      <c r="AF114" s="210"/>
      <c r="AG114" s="153"/>
      <c r="AH114" s="211"/>
      <c r="AI114" s="264" t="s">
        <v>264</v>
      </c>
      <c r="AJ114" s="7"/>
      <c r="AM114" s="2"/>
      <c r="AN114" s="2"/>
      <c r="AO114" s="2"/>
    </row>
    <row r="115" spans="1:41" x14ac:dyDescent="0.2">
      <c r="A115" s="1">
        <v>109</v>
      </c>
      <c r="B115" s="86" t="str">
        <f t="shared" si="56"/>
        <v>109 - Zwergrind - andere Kälber und Jungrinder unter 1/2 Jahr - Mist/Jauche</v>
      </c>
      <c r="C115" s="248" t="s">
        <v>265</v>
      </c>
      <c r="D115" s="89"/>
      <c r="E115" s="89"/>
      <c r="F115" s="89"/>
      <c r="G115" s="157">
        <v>2.6</v>
      </c>
      <c r="H115" s="265">
        <v>2.6</v>
      </c>
      <c r="I115" s="266">
        <v>0</v>
      </c>
      <c r="J115" s="157">
        <v>0.35</v>
      </c>
      <c r="K115" s="92">
        <v>0.4</v>
      </c>
      <c r="L115" s="91">
        <v>0.2</v>
      </c>
      <c r="M115" s="92">
        <v>1</v>
      </c>
      <c r="N115" s="266">
        <v>0</v>
      </c>
      <c r="O115" s="64">
        <v>0</v>
      </c>
      <c r="P115" s="64">
        <v>0</v>
      </c>
      <c r="Q115" s="267">
        <v>0.17749999999999999</v>
      </c>
      <c r="R115" s="268">
        <v>3.3725000000000001</v>
      </c>
      <c r="S115" s="269">
        <v>0</v>
      </c>
      <c r="T115" s="267">
        <v>0</v>
      </c>
      <c r="U115" s="267">
        <v>0</v>
      </c>
      <c r="V115" s="267">
        <v>1.7985</v>
      </c>
      <c r="W115" s="268">
        <v>3.6515</v>
      </c>
      <c r="X115" s="100"/>
      <c r="Y115" s="101"/>
      <c r="Z115" s="101"/>
      <c r="AA115" s="102"/>
      <c r="AB115" s="101"/>
      <c r="AC115" s="101"/>
      <c r="AD115" s="101"/>
      <c r="AE115" s="102"/>
      <c r="AF115" s="91"/>
      <c r="AG115" s="64"/>
      <c r="AH115" s="92"/>
      <c r="AI115" s="97" t="s">
        <v>265</v>
      </c>
      <c r="AJ115" s="7"/>
      <c r="AM115" s="2"/>
      <c r="AN115" s="2"/>
      <c r="AO115" s="2"/>
    </row>
    <row r="116" spans="1:41" x14ac:dyDescent="0.2">
      <c r="A116" s="1">
        <v>110</v>
      </c>
      <c r="B116" s="86" t="str">
        <f t="shared" si="56"/>
        <v>110 - Zwergrind - andere Kälber und Jungrinder unter 1/2 Jahr - Tiefstallmist</v>
      </c>
      <c r="C116" s="248" t="s">
        <v>266</v>
      </c>
      <c r="D116" s="89"/>
      <c r="E116" s="89"/>
      <c r="F116" s="89"/>
      <c r="G116" s="157"/>
      <c r="H116" s="265">
        <v>5.2</v>
      </c>
      <c r="I116" s="266">
        <v>0</v>
      </c>
      <c r="J116" s="64">
        <v>0</v>
      </c>
      <c r="K116" s="270">
        <v>0.85</v>
      </c>
      <c r="L116" s="91">
        <v>0.2</v>
      </c>
      <c r="M116" s="92">
        <v>1</v>
      </c>
      <c r="N116" s="266">
        <v>0</v>
      </c>
      <c r="O116" s="64">
        <v>0</v>
      </c>
      <c r="P116" s="64">
        <v>0</v>
      </c>
      <c r="Q116" s="267">
        <v>0</v>
      </c>
      <c r="R116" s="268">
        <v>3.55</v>
      </c>
      <c r="S116" s="269">
        <v>0</v>
      </c>
      <c r="T116" s="267">
        <v>0</v>
      </c>
      <c r="U116" s="267">
        <v>0</v>
      </c>
      <c r="V116" s="267">
        <v>0</v>
      </c>
      <c r="W116" s="268">
        <v>5.45</v>
      </c>
      <c r="X116" s="100"/>
      <c r="Y116" s="101"/>
      <c r="Z116" s="101"/>
      <c r="AA116" s="102"/>
      <c r="AB116" s="101"/>
      <c r="AC116" s="101"/>
      <c r="AD116" s="101"/>
      <c r="AE116" s="102"/>
      <c r="AF116" s="91"/>
      <c r="AG116" s="64"/>
      <c r="AH116" s="92"/>
      <c r="AI116" s="97" t="s">
        <v>266</v>
      </c>
      <c r="AJ116" s="7"/>
      <c r="AM116" s="2"/>
      <c r="AN116" s="2"/>
      <c r="AO116" s="2"/>
    </row>
    <row r="117" spans="1:41" x14ac:dyDescent="0.2">
      <c r="A117" s="1">
        <v>111</v>
      </c>
      <c r="B117" s="86" t="str">
        <f t="shared" si="56"/>
        <v>111 - Zwergrind - Jungvieh 1/2 bis 1 Jahr - Gülle</v>
      </c>
      <c r="C117" s="248" t="s">
        <v>267</v>
      </c>
      <c r="D117" s="157">
        <v>17.2</v>
      </c>
      <c r="E117" s="89"/>
      <c r="F117" s="89"/>
      <c r="G117" s="157"/>
      <c r="H117" s="265"/>
      <c r="I117" s="266">
        <v>1.7</v>
      </c>
      <c r="J117" s="64">
        <v>0</v>
      </c>
      <c r="K117" s="92">
        <v>0</v>
      </c>
      <c r="L117" s="91">
        <v>0.3</v>
      </c>
      <c r="M117" s="92">
        <v>1</v>
      </c>
      <c r="N117" s="266">
        <v>6.75</v>
      </c>
      <c r="O117" s="64">
        <v>0</v>
      </c>
      <c r="P117" s="64">
        <v>0</v>
      </c>
      <c r="Q117" s="267">
        <v>0</v>
      </c>
      <c r="R117" s="268">
        <v>0</v>
      </c>
      <c r="S117" s="269">
        <v>21.55</v>
      </c>
      <c r="T117" s="267">
        <v>0</v>
      </c>
      <c r="U117" s="267">
        <v>0</v>
      </c>
      <c r="V117" s="267">
        <v>0</v>
      </c>
      <c r="W117" s="268">
        <v>0</v>
      </c>
      <c r="X117" s="100"/>
      <c r="Y117" s="101"/>
      <c r="Z117" s="101"/>
      <c r="AA117" s="102"/>
      <c r="AB117" s="101"/>
      <c r="AC117" s="101"/>
      <c r="AD117" s="101"/>
      <c r="AE117" s="102"/>
      <c r="AF117" s="91"/>
      <c r="AG117" s="64"/>
      <c r="AH117" s="92"/>
      <c r="AI117" s="97" t="s">
        <v>267</v>
      </c>
      <c r="AJ117" s="7"/>
      <c r="AM117" s="2"/>
      <c r="AN117" s="2"/>
      <c r="AO117" s="2"/>
    </row>
    <row r="118" spans="1:41" x14ac:dyDescent="0.2">
      <c r="A118" s="1">
        <v>112</v>
      </c>
      <c r="B118" s="86" t="str">
        <f t="shared" si="56"/>
        <v>112 - Zwergrind - Jungvieh 1/2 bis 1 Jahr - Mist/Jauche</v>
      </c>
      <c r="C118" s="248" t="s">
        <v>268</v>
      </c>
      <c r="D118" s="89"/>
      <c r="E118" s="89"/>
      <c r="F118" s="89"/>
      <c r="G118" s="157">
        <v>7.1</v>
      </c>
      <c r="H118" s="265">
        <v>7.1</v>
      </c>
      <c r="I118" s="266">
        <v>0</v>
      </c>
      <c r="J118" s="157">
        <v>0.85</v>
      </c>
      <c r="K118" s="270">
        <v>0.9</v>
      </c>
      <c r="L118" s="91">
        <v>0.3</v>
      </c>
      <c r="M118" s="92">
        <v>1</v>
      </c>
      <c r="N118" s="266">
        <v>0</v>
      </c>
      <c r="O118" s="64">
        <v>0</v>
      </c>
      <c r="P118" s="64">
        <v>0</v>
      </c>
      <c r="Q118" s="267">
        <v>0.33750000000000002</v>
      </c>
      <c r="R118" s="268">
        <v>6.4124999999999996</v>
      </c>
      <c r="S118" s="269">
        <v>0</v>
      </c>
      <c r="T118" s="267">
        <v>0</v>
      </c>
      <c r="U118" s="267">
        <v>0</v>
      </c>
      <c r="V118" s="267">
        <v>7.1115000000000004</v>
      </c>
      <c r="W118" s="268">
        <v>14.438499999999999</v>
      </c>
      <c r="X118" s="100"/>
      <c r="Y118" s="101"/>
      <c r="Z118" s="101"/>
      <c r="AA118" s="102"/>
      <c r="AB118" s="101"/>
      <c r="AC118" s="101"/>
      <c r="AD118" s="101"/>
      <c r="AE118" s="102"/>
      <c r="AF118" s="91"/>
      <c r="AG118" s="64"/>
      <c r="AH118" s="92"/>
      <c r="AI118" s="97" t="s">
        <v>268</v>
      </c>
      <c r="AJ118" s="7"/>
      <c r="AM118" s="2"/>
      <c r="AN118" s="2"/>
      <c r="AO118" s="2"/>
    </row>
    <row r="119" spans="1:41" x14ac:dyDescent="0.2">
      <c r="A119" s="1">
        <v>113</v>
      </c>
      <c r="B119" s="86" t="str">
        <f t="shared" si="56"/>
        <v>113 - Zwergrind - Jungvieh 1/2 bis 1 Jahr - Tiefstallmist</v>
      </c>
      <c r="C119" s="248" t="s">
        <v>269</v>
      </c>
      <c r="D119" s="89"/>
      <c r="E119" s="89"/>
      <c r="F119" s="89"/>
      <c r="G119" s="157"/>
      <c r="H119" s="265">
        <v>14.2</v>
      </c>
      <c r="I119" s="266">
        <v>0</v>
      </c>
      <c r="J119" s="157">
        <v>0</v>
      </c>
      <c r="K119" s="270">
        <v>1.95</v>
      </c>
      <c r="L119" s="91">
        <v>0.3</v>
      </c>
      <c r="M119" s="92">
        <v>1</v>
      </c>
      <c r="N119" s="266">
        <v>0</v>
      </c>
      <c r="O119" s="64">
        <v>0</v>
      </c>
      <c r="P119" s="64">
        <v>0</v>
      </c>
      <c r="Q119" s="267">
        <v>0</v>
      </c>
      <c r="R119" s="268">
        <v>6.75</v>
      </c>
      <c r="S119" s="269">
        <v>0</v>
      </c>
      <c r="T119" s="267">
        <v>0</v>
      </c>
      <c r="U119" s="267">
        <v>0</v>
      </c>
      <c r="V119" s="267">
        <v>0</v>
      </c>
      <c r="W119" s="268">
        <v>21.55</v>
      </c>
      <c r="X119" s="100"/>
      <c r="Y119" s="101"/>
      <c r="Z119" s="101"/>
      <c r="AA119" s="102"/>
      <c r="AB119" s="101"/>
      <c r="AC119" s="101"/>
      <c r="AD119" s="101"/>
      <c r="AE119" s="102"/>
      <c r="AF119" s="91"/>
      <c r="AG119" s="64"/>
      <c r="AH119" s="92"/>
      <c r="AI119" s="97" t="s">
        <v>269</v>
      </c>
      <c r="AJ119" s="7"/>
      <c r="AM119" s="2"/>
      <c r="AN119" s="2"/>
      <c r="AO119" s="2"/>
    </row>
    <row r="120" spans="1:41" x14ac:dyDescent="0.2">
      <c r="A120" s="1">
        <v>114</v>
      </c>
      <c r="B120" s="86" t="str">
        <f t="shared" si="56"/>
        <v>114 - Zwergrind - Jungvieh 1 bis 2 Jahr - Gülle</v>
      </c>
      <c r="C120" s="248" t="s">
        <v>270</v>
      </c>
      <c r="D120" s="157">
        <v>22.8</v>
      </c>
      <c r="E120" s="89"/>
      <c r="F120" s="89"/>
      <c r="G120" s="157"/>
      <c r="H120" s="265"/>
      <c r="I120" s="266">
        <v>2.9</v>
      </c>
      <c r="J120" s="157">
        <v>0</v>
      </c>
      <c r="K120" s="270">
        <v>0</v>
      </c>
      <c r="L120" s="91">
        <v>0.3</v>
      </c>
      <c r="M120" s="92">
        <v>1</v>
      </c>
      <c r="N120" s="266">
        <v>9.8000000000000007</v>
      </c>
      <c r="O120" s="64">
        <v>0</v>
      </c>
      <c r="P120" s="64">
        <v>0</v>
      </c>
      <c r="Q120" s="267">
        <v>0</v>
      </c>
      <c r="R120" s="268">
        <v>0</v>
      </c>
      <c r="S120" s="269">
        <v>37.4</v>
      </c>
      <c r="T120" s="267">
        <v>0</v>
      </c>
      <c r="U120" s="267">
        <v>0</v>
      </c>
      <c r="V120" s="267">
        <v>0</v>
      </c>
      <c r="W120" s="268">
        <v>0</v>
      </c>
      <c r="X120" s="100"/>
      <c r="Y120" s="101"/>
      <c r="Z120" s="101"/>
      <c r="AA120" s="102"/>
      <c r="AB120" s="101"/>
      <c r="AC120" s="101"/>
      <c r="AD120" s="101"/>
      <c r="AE120" s="102"/>
      <c r="AF120" s="91"/>
      <c r="AG120" s="64"/>
      <c r="AH120" s="92"/>
      <c r="AI120" s="97" t="s">
        <v>270</v>
      </c>
      <c r="AJ120" s="7"/>
      <c r="AM120" s="2"/>
      <c r="AN120" s="2"/>
      <c r="AO120" s="2"/>
    </row>
    <row r="121" spans="1:41" x14ac:dyDescent="0.2">
      <c r="A121" s="1">
        <v>115</v>
      </c>
      <c r="B121" s="86" t="str">
        <f t="shared" si="56"/>
        <v>115 - Zwergrind - Jungvieh 1 bis 2 Jahr - Mist/Jauche</v>
      </c>
      <c r="C121" s="248" t="s">
        <v>271</v>
      </c>
      <c r="D121" s="89"/>
      <c r="E121" s="89"/>
      <c r="F121" s="89"/>
      <c r="G121" s="157">
        <v>9.35</v>
      </c>
      <c r="H121" s="265">
        <v>9.4</v>
      </c>
      <c r="I121" s="266">
        <v>0</v>
      </c>
      <c r="J121" s="157">
        <v>1.45</v>
      </c>
      <c r="K121" s="270">
        <v>1.5</v>
      </c>
      <c r="L121" s="91">
        <v>0.3</v>
      </c>
      <c r="M121" s="92">
        <v>1</v>
      </c>
      <c r="N121" s="266">
        <v>0</v>
      </c>
      <c r="O121" s="64">
        <v>0</v>
      </c>
      <c r="P121" s="64">
        <v>0</v>
      </c>
      <c r="Q121" s="267">
        <v>0.49</v>
      </c>
      <c r="R121" s="268">
        <v>9.31</v>
      </c>
      <c r="S121" s="269">
        <v>0</v>
      </c>
      <c r="T121" s="267">
        <v>0</v>
      </c>
      <c r="U121" s="267">
        <v>0</v>
      </c>
      <c r="V121" s="267">
        <v>12.342000000000001</v>
      </c>
      <c r="W121" s="268">
        <v>25.058</v>
      </c>
      <c r="X121" s="100"/>
      <c r="Y121" s="101"/>
      <c r="Z121" s="101"/>
      <c r="AA121" s="102"/>
      <c r="AB121" s="101"/>
      <c r="AC121" s="101"/>
      <c r="AD121" s="101"/>
      <c r="AE121" s="102"/>
      <c r="AF121" s="91"/>
      <c r="AG121" s="64"/>
      <c r="AH121" s="92"/>
      <c r="AI121" s="97" t="s">
        <v>271</v>
      </c>
      <c r="AJ121" s="7"/>
      <c r="AM121" s="2"/>
      <c r="AN121" s="2"/>
      <c r="AO121" s="2"/>
    </row>
    <row r="122" spans="1:41" x14ac:dyDescent="0.2">
      <c r="A122" s="1">
        <v>116</v>
      </c>
      <c r="B122" s="86" t="str">
        <f t="shared" si="56"/>
        <v>116 - Zwergrind - Jungvieh 1 bis 2 Jahr - Tiefstallmist</v>
      </c>
      <c r="C122" s="248" t="s">
        <v>272</v>
      </c>
      <c r="D122" s="89"/>
      <c r="E122" s="89"/>
      <c r="F122" s="89"/>
      <c r="G122" s="157"/>
      <c r="H122" s="265">
        <v>18.75</v>
      </c>
      <c r="I122" s="266">
        <v>0</v>
      </c>
      <c r="J122" s="157">
        <v>0</v>
      </c>
      <c r="K122" s="270">
        <v>3.1</v>
      </c>
      <c r="L122" s="91">
        <v>0.3</v>
      </c>
      <c r="M122" s="92">
        <v>1</v>
      </c>
      <c r="N122" s="266">
        <v>0</v>
      </c>
      <c r="O122" s="64">
        <v>0</v>
      </c>
      <c r="P122" s="64">
        <v>0</v>
      </c>
      <c r="Q122" s="267">
        <v>0</v>
      </c>
      <c r="R122" s="268">
        <v>9.8000000000000007</v>
      </c>
      <c r="S122" s="269">
        <v>0</v>
      </c>
      <c r="T122" s="267">
        <v>0</v>
      </c>
      <c r="U122" s="267">
        <v>0</v>
      </c>
      <c r="V122" s="267">
        <v>0</v>
      </c>
      <c r="W122" s="268">
        <v>37.4</v>
      </c>
      <c r="X122" s="100"/>
      <c r="Y122" s="101"/>
      <c r="Z122" s="101"/>
      <c r="AA122" s="102"/>
      <c r="AB122" s="101"/>
      <c r="AC122" s="101"/>
      <c r="AD122" s="101"/>
      <c r="AE122" s="102"/>
      <c r="AF122" s="91"/>
      <c r="AG122" s="64"/>
      <c r="AH122" s="92"/>
      <c r="AI122" s="97" t="s">
        <v>272</v>
      </c>
      <c r="AJ122" s="7"/>
      <c r="AM122" s="2"/>
      <c r="AN122" s="2"/>
      <c r="AO122" s="2"/>
    </row>
    <row r="123" spans="1:41" x14ac:dyDescent="0.2">
      <c r="A123" s="1">
        <v>117</v>
      </c>
      <c r="B123" s="86" t="str">
        <f t="shared" si="56"/>
        <v>117 - Zwergrind - Ochsen, Stiere - Gülle</v>
      </c>
      <c r="C123" s="248" t="s">
        <v>273</v>
      </c>
      <c r="D123" s="157">
        <v>27.35</v>
      </c>
      <c r="E123" s="89"/>
      <c r="F123" s="89"/>
      <c r="G123" s="157"/>
      <c r="H123" s="265"/>
      <c r="I123" s="266">
        <v>3.55</v>
      </c>
      <c r="J123" s="157">
        <v>0</v>
      </c>
      <c r="K123" s="270">
        <v>0</v>
      </c>
      <c r="L123" s="91">
        <v>0.5</v>
      </c>
      <c r="M123" s="92">
        <v>1</v>
      </c>
      <c r="N123" s="266">
        <v>12.4</v>
      </c>
      <c r="O123" s="64">
        <v>0</v>
      </c>
      <c r="P123" s="64">
        <v>0</v>
      </c>
      <c r="Q123" s="267">
        <v>0</v>
      </c>
      <c r="R123" s="268">
        <v>0</v>
      </c>
      <c r="S123" s="269">
        <v>42.45</v>
      </c>
      <c r="T123" s="267">
        <v>0</v>
      </c>
      <c r="U123" s="267">
        <v>0</v>
      </c>
      <c r="V123" s="267">
        <v>0</v>
      </c>
      <c r="W123" s="268">
        <v>0</v>
      </c>
      <c r="X123" s="100"/>
      <c r="Y123" s="101"/>
      <c r="Z123" s="101"/>
      <c r="AA123" s="102"/>
      <c r="AB123" s="101"/>
      <c r="AC123" s="101"/>
      <c r="AD123" s="101"/>
      <c r="AE123" s="102"/>
      <c r="AF123" s="91"/>
      <c r="AG123" s="64"/>
      <c r="AH123" s="92"/>
      <c r="AI123" s="97" t="s">
        <v>273</v>
      </c>
      <c r="AJ123" s="7"/>
      <c r="AM123" s="2"/>
      <c r="AN123" s="2"/>
      <c r="AO123" s="2"/>
    </row>
    <row r="124" spans="1:41" x14ac:dyDescent="0.2">
      <c r="A124" s="1">
        <v>118</v>
      </c>
      <c r="B124" s="86" t="str">
        <f t="shared" si="56"/>
        <v>118 - Zwergrind - Ochsen, Stiere - Mist/Jauche</v>
      </c>
      <c r="C124" s="248" t="s">
        <v>274</v>
      </c>
      <c r="D124" s="89"/>
      <c r="E124" s="89"/>
      <c r="F124" s="89"/>
      <c r="G124" s="157">
        <v>11.25</v>
      </c>
      <c r="H124" s="265">
        <v>11.3</v>
      </c>
      <c r="I124" s="266">
        <v>0</v>
      </c>
      <c r="J124" s="157">
        <v>1.75</v>
      </c>
      <c r="K124" s="270">
        <v>1.75</v>
      </c>
      <c r="L124" s="91">
        <v>0.5</v>
      </c>
      <c r="M124" s="92">
        <v>1</v>
      </c>
      <c r="N124" s="266">
        <v>0</v>
      </c>
      <c r="O124" s="64">
        <v>0</v>
      </c>
      <c r="P124" s="64">
        <v>0</v>
      </c>
      <c r="Q124" s="267">
        <v>0.62</v>
      </c>
      <c r="R124" s="268">
        <v>11.78</v>
      </c>
      <c r="S124" s="269">
        <v>0</v>
      </c>
      <c r="T124" s="267">
        <v>0</v>
      </c>
      <c r="U124" s="267">
        <v>0</v>
      </c>
      <c r="V124" s="267">
        <v>14.0085</v>
      </c>
      <c r="W124" s="268">
        <v>28.441500000000001</v>
      </c>
      <c r="X124" s="100"/>
      <c r="Y124" s="101"/>
      <c r="Z124" s="101"/>
      <c r="AA124" s="102"/>
      <c r="AB124" s="101"/>
      <c r="AC124" s="101"/>
      <c r="AD124" s="101"/>
      <c r="AE124" s="102"/>
      <c r="AF124" s="91"/>
      <c r="AG124" s="64"/>
      <c r="AH124" s="92"/>
      <c r="AI124" s="97" t="s">
        <v>274</v>
      </c>
      <c r="AJ124" s="7"/>
      <c r="AM124" s="2"/>
      <c r="AN124" s="2"/>
      <c r="AO124" s="2"/>
    </row>
    <row r="125" spans="1:41" x14ac:dyDescent="0.2">
      <c r="A125" s="1">
        <v>119</v>
      </c>
      <c r="B125" s="86" t="str">
        <f t="shared" si="56"/>
        <v>119 - Zwergrind - Ochsen, Stiere - Tiefstallmist</v>
      </c>
      <c r="C125" s="248" t="s">
        <v>275</v>
      </c>
      <c r="D125" s="89"/>
      <c r="E125" s="89"/>
      <c r="F125" s="89"/>
      <c r="G125" s="157"/>
      <c r="H125" s="265">
        <v>22.55</v>
      </c>
      <c r="I125" s="266">
        <v>0</v>
      </c>
      <c r="J125" s="157">
        <v>0</v>
      </c>
      <c r="K125" s="270">
        <v>3.85</v>
      </c>
      <c r="L125" s="91">
        <v>0.5</v>
      </c>
      <c r="M125" s="92">
        <v>1</v>
      </c>
      <c r="N125" s="266">
        <v>0</v>
      </c>
      <c r="O125" s="64">
        <v>0</v>
      </c>
      <c r="P125" s="64">
        <v>0</v>
      </c>
      <c r="Q125" s="267">
        <v>0</v>
      </c>
      <c r="R125" s="268">
        <v>12.4</v>
      </c>
      <c r="S125" s="269">
        <v>0</v>
      </c>
      <c r="T125" s="267">
        <v>0</v>
      </c>
      <c r="U125" s="267">
        <v>0</v>
      </c>
      <c r="V125" s="267">
        <v>0</v>
      </c>
      <c r="W125" s="268">
        <v>42.45</v>
      </c>
      <c r="X125" s="100"/>
      <c r="Y125" s="101"/>
      <c r="Z125" s="101"/>
      <c r="AA125" s="102"/>
      <c r="AB125" s="101"/>
      <c r="AC125" s="101"/>
      <c r="AD125" s="101"/>
      <c r="AE125" s="102"/>
      <c r="AF125" s="91"/>
      <c r="AG125" s="64"/>
      <c r="AH125" s="92"/>
      <c r="AI125" s="97" t="s">
        <v>275</v>
      </c>
      <c r="AJ125" s="7"/>
      <c r="AM125" s="2"/>
      <c r="AN125" s="2"/>
      <c r="AO125" s="2"/>
    </row>
    <row r="126" spans="1:41" x14ac:dyDescent="0.2">
      <c r="A126" s="1">
        <v>120</v>
      </c>
      <c r="B126" s="86" t="str">
        <f t="shared" si="56"/>
        <v>120 - Zwergrind - Kalbinnen - Gülle</v>
      </c>
      <c r="C126" s="248" t="s">
        <v>276</v>
      </c>
      <c r="D126" s="157">
        <v>29.45</v>
      </c>
      <c r="E126" s="157"/>
      <c r="F126" s="157"/>
      <c r="G126" s="157"/>
      <c r="H126" s="265"/>
      <c r="I126" s="266">
        <v>3.8250000000000002</v>
      </c>
      <c r="J126" s="157">
        <v>0</v>
      </c>
      <c r="K126" s="270">
        <v>0</v>
      </c>
      <c r="L126" s="91">
        <v>0.5</v>
      </c>
      <c r="M126" s="92">
        <v>1</v>
      </c>
      <c r="N126" s="266">
        <v>12.75</v>
      </c>
      <c r="O126" s="64">
        <v>0</v>
      </c>
      <c r="P126" s="64">
        <v>0</v>
      </c>
      <c r="Q126" s="267">
        <v>0</v>
      </c>
      <c r="R126" s="268">
        <v>0</v>
      </c>
      <c r="S126" s="269">
        <v>52.1</v>
      </c>
      <c r="T126" s="267">
        <v>0</v>
      </c>
      <c r="U126" s="267">
        <v>0</v>
      </c>
      <c r="V126" s="267">
        <v>0</v>
      </c>
      <c r="W126" s="268">
        <v>0</v>
      </c>
      <c r="X126" s="100"/>
      <c r="Y126" s="101"/>
      <c r="Z126" s="101"/>
      <c r="AA126" s="102"/>
      <c r="AB126" s="101"/>
      <c r="AC126" s="101"/>
      <c r="AD126" s="101"/>
      <c r="AE126" s="102"/>
      <c r="AF126" s="91"/>
      <c r="AG126" s="64"/>
      <c r="AH126" s="92"/>
      <c r="AI126" s="97" t="s">
        <v>276</v>
      </c>
      <c r="AJ126" s="7"/>
      <c r="AM126" s="2"/>
      <c r="AN126" s="2"/>
      <c r="AO126" s="2"/>
    </row>
    <row r="127" spans="1:41" x14ac:dyDescent="0.2">
      <c r="A127" s="1">
        <v>121</v>
      </c>
      <c r="B127" s="86" t="str">
        <f t="shared" si="56"/>
        <v>121 - Zwergrind - Kalbinnen - Mist/Jauche</v>
      </c>
      <c r="C127" s="248" t="s">
        <v>277</v>
      </c>
      <c r="D127" s="157"/>
      <c r="E127" s="157"/>
      <c r="F127" s="157"/>
      <c r="G127" s="157">
        <v>12.1</v>
      </c>
      <c r="H127" s="265">
        <v>12.15</v>
      </c>
      <c r="I127" s="266">
        <v>0</v>
      </c>
      <c r="J127" s="157">
        <v>1.9</v>
      </c>
      <c r="K127" s="270">
        <v>1.9</v>
      </c>
      <c r="L127" s="91">
        <v>0.5</v>
      </c>
      <c r="M127" s="92">
        <v>1</v>
      </c>
      <c r="N127" s="266">
        <v>0</v>
      </c>
      <c r="O127" s="64">
        <v>0</v>
      </c>
      <c r="P127" s="64">
        <v>0</v>
      </c>
      <c r="Q127" s="267">
        <v>0.63749999999999996</v>
      </c>
      <c r="R127" s="268">
        <v>12.112500000000001</v>
      </c>
      <c r="S127" s="269">
        <v>0</v>
      </c>
      <c r="T127" s="267">
        <v>0</v>
      </c>
      <c r="U127" s="267">
        <v>0</v>
      </c>
      <c r="V127" s="267">
        <v>17.193000000000001</v>
      </c>
      <c r="W127" s="268">
        <v>34.906999999999996</v>
      </c>
      <c r="X127" s="100"/>
      <c r="Y127" s="101"/>
      <c r="Z127" s="101"/>
      <c r="AA127" s="102"/>
      <c r="AB127" s="101"/>
      <c r="AC127" s="101"/>
      <c r="AD127" s="101"/>
      <c r="AE127" s="102"/>
      <c r="AF127" s="91"/>
      <c r="AG127" s="64"/>
      <c r="AH127" s="92"/>
      <c r="AI127" s="97" t="s">
        <v>277</v>
      </c>
      <c r="AJ127" s="7"/>
      <c r="AM127" s="2"/>
      <c r="AN127" s="2"/>
      <c r="AO127" s="2"/>
    </row>
    <row r="128" spans="1:41" x14ac:dyDescent="0.2">
      <c r="A128" s="1">
        <v>122</v>
      </c>
      <c r="B128" s="86" t="str">
        <f t="shared" si="56"/>
        <v>122 - Zwergrind - Kalbinnen - Tiefstallmist</v>
      </c>
      <c r="C128" s="248" t="s">
        <v>278</v>
      </c>
      <c r="D128" s="157"/>
      <c r="E128" s="157"/>
      <c r="F128" s="157"/>
      <c r="G128" s="157"/>
      <c r="H128" s="265">
        <v>24.25</v>
      </c>
      <c r="I128" s="266">
        <v>0</v>
      </c>
      <c r="J128" s="157">
        <v>0</v>
      </c>
      <c r="K128" s="270">
        <v>4.0999999999999996</v>
      </c>
      <c r="L128" s="91">
        <v>0.5</v>
      </c>
      <c r="M128" s="92">
        <v>1</v>
      </c>
      <c r="N128" s="266">
        <v>0</v>
      </c>
      <c r="O128" s="64">
        <v>0</v>
      </c>
      <c r="P128" s="64">
        <v>0</v>
      </c>
      <c r="Q128" s="267">
        <v>0</v>
      </c>
      <c r="R128" s="268">
        <v>12.75</v>
      </c>
      <c r="S128" s="269">
        <v>0</v>
      </c>
      <c r="T128" s="267">
        <v>0</v>
      </c>
      <c r="U128" s="267">
        <v>0</v>
      </c>
      <c r="V128" s="267">
        <v>0</v>
      </c>
      <c r="W128" s="268">
        <v>52.1</v>
      </c>
      <c r="X128" s="100"/>
      <c r="Y128" s="101"/>
      <c r="Z128" s="101"/>
      <c r="AA128" s="102"/>
      <c r="AB128" s="101"/>
      <c r="AC128" s="101"/>
      <c r="AD128" s="101"/>
      <c r="AE128" s="102"/>
      <c r="AF128" s="91"/>
      <c r="AG128" s="64"/>
      <c r="AH128" s="92"/>
      <c r="AI128" s="97" t="s">
        <v>278</v>
      </c>
      <c r="AJ128" s="7"/>
      <c r="AM128" s="2"/>
      <c r="AN128" s="2"/>
      <c r="AO128" s="2"/>
    </row>
    <row r="129" spans="1:41" x14ac:dyDescent="0.2">
      <c r="A129" s="1">
        <v>123</v>
      </c>
      <c r="B129" s="86" t="str">
        <f t="shared" si="56"/>
        <v>123 - Zwergrind - Milch- bzw. Mutterkühe (3000 kg Milch)  - Gülle</v>
      </c>
      <c r="C129" s="248" t="s">
        <v>279</v>
      </c>
      <c r="D129" s="157">
        <v>29.55</v>
      </c>
      <c r="E129" s="157"/>
      <c r="F129" s="157"/>
      <c r="G129" s="157"/>
      <c r="H129" s="265"/>
      <c r="I129" s="266">
        <v>5.625</v>
      </c>
      <c r="J129" s="157">
        <v>0</v>
      </c>
      <c r="K129" s="270">
        <v>0</v>
      </c>
      <c r="L129" s="91">
        <v>0.5</v>
      </c>
      <c r="M129" s="92">
        <v>1</v>
      </c>
      <c r="N129" s="266">
        <v>9.5</v>
      </c>
      <c r="O129" s="64">
        <v>0</v>
      </c>
      <c r="P129" s="64">
        <v>0</v>
      </c>
      <c r="Q129" s="267">
        <v>0</v>
      </c>
      <c r="R129" s="268">
        <v>0</v>
      </c>
      <c r="S129" s="269">
        <v>59.55</v>
      </c>
      <c r="T129" s="267">
        <v>0</v>
      </c>
      <c r="U129" s="267">
        <v>0</v>
      </c>
      <c r="V129" s="267">
        <v>0</v>
      </c>
      <c r="W129" s="268">
        <v>0</v>
      </c>
      <c r="X129" s="100"/>
      <c r="Y129" s="101"/>
      <c r="Z129" s="101"/>
      <c r="AA129" s="102"/>
      <c r="AB129" s="101"/>
      <c r="AC129" s="101"/>
      <c r="AD129" s="101"/>
      <c r="AE129" s="102"/>
      <c r="AF129" s="91"/>
      <c r="AG129" s="64"/>
      <c r="AH129" s="92"/>
      <c r="AI129" s="97" t="s">
        <v>279</v>
      </c>
      <c r="AJ129" s="7"/>
      <c r="AM129" s="2"/>
      <c r="AN129" s="2"/>
      <c r="AO129" s="2"/>
    </row>
    <row r="130" spans="1:41" x14ac:dyDescent="0.2">
      <c r="A130" s="1">
        <v>124</v>
      </c>
      <c r="B130" s="86" t="str">
        <f t="shared" si="56"/>
        <v>124 - Zwergrind - Milch- bzw. Mutterkühe (3000 kg Milch)  - Mist / Jauche</v>
      </c>
      <c r="C130" s="248" t="s">
        <v>280</v>
      </c>
      <c r="D130" s="157"/>
      <c r="E130" s="157"/>
      <c r="F130" s="157"/>
      <c r="G130" s="157">
        <v>8.1</v>
      </c>
      <c r="H130" s="265">
        <v>16.25</v>
      </c>
      <c r="I130" s="266">
        <v>0</v>
      </c>
      <c r="J130" s="157">
        <v>1.85</v>
      </c>
      <c r="K130" s="270">
        <v>3.6</v>
      </c>
      <c r="L130" s="91">
        <v>0.5</v>
      </c>
      <c r="M130" s="92">
        <v>1</v>
      </c>
      <c r="N130" s="266">
        <v>0</v>
      </c>
      <c r="O130" s="64">
        <v>0</v>
      </c>
      <c r="P130" s="64">
        <v>0</v>
      </c>
      <c r="Q130" s="267">
        <v>0.47499999999999998</v>
      </c>
      <c r="R130" s="268">
        <v>9.0250000000000004</v>
      </c>
      <c r="S130" s="269">
        <v>0</v>
      </c>
      <c r="T130" s="267">
        <v>0</v>
      </c>
      <c r="U130" s="267">
        <v>0</v>
      </c>
      <c r="V130" s="267">
        <v>19.651499999999999</v>
      </c>
      <c r="W130" s="268">
        <v>39.898499999999999</v>
      </c>
      <c r="X130" s="100"/>
      <c r="Y130" s="101"/>
      <c r="Z130" s="101"/>
      <c r="AA130" s="102"/>
      <c r="AB130" s="101"/>
      <c r="AC130" s="101"/>
      <c r="AD130" s="101"/>
      <c r="AE130" s="102"/>
      <c r="AF130" s="91"/>
      <c r="AG130" s="64"/>
      <c r="AH130" s="92"/>
      <c r="AI130" s="97" t="s">
        <v>280</v>
      </c>
      <c r="AJ130" s="7"/>
      <c r="AM130" s="2"/>
      <c r="AN130" s="2"/>
      <c r="AO130" s="2"/>
    </row>
    <row r="131" spans="1:41" x14ac:dyDescent="0.2">
      <c r="A131" s="1">
        <v>125</v>
      </c>
      <c r="B131" s="86" t="str">
        <f t="shared" si="56"/>
        <v>125 - Zwergrind - Milch- bzw. Mutterkühe (3000 kg Milch)  - Tiefstallmist</v>
      </c>
      <c r="C131" s="248" t="s">
        <v>281</v>
      </c>
      <c r="D131" s="157"/>
      <c r="E131" s="157"/>
      <c r="F131" s="157"/>
      <c r="G131" s="157"/>
      <c r="H131" s="265">
        <v>24.35</v>
      </c>
      <c r="I131" s="266">
        <v>0</v>
      </c>
      <c r="J131" s="157">
        <v>0</v>
      </c>
      <c r="K131" s="270">
        <v>5.8</v>
      </c>
      <c r="L131" s="91">
        <v>0.5</v>
      </c>
      <c r="M131" s="92">
        <v>1</v>
      </c>
      <c r="N131" s="266">
        <v>0</v>
      </c>
      <c r="O131" s="64">
        <v>0</v>
      </c>
      <c r="P131" s="64">
        <v>0</v>
      </c>
      <c r="Q131" s="267">
        <v>0</v>
      </c>
      <c r="R131" s="268">
        <v>9.5</v>
      </c>
      <c r="S131" s="269">
        <v>0</v>
      </c>
      <c r="T131" s="267">
        <v>0</v>
      </c>
      <c r="U131" s="267">
        <v>0</v>
      </c>
      <c r="V131" s="267">
        <v>0</v>
      </c>
      <c r="W131" s="268">
        <v>59.55</v>
      </c>
      <c r="X131" s="100"/>
      <c r="Y131" s="101"/>
      <c r="Z131" s="101"/>
      <c r="AA131" s="102"/>
      <c r="AB131" s="101"/>
      <c r="AC131" s="101"/>
      <c r="AD131" s="101"/>
      <c r="AE131" s="102"/>
      <c r="AF131" s="91"/>
      <c r="AG131" s="64"/>
      <c r="AH131" s="92"/>
      <c r="AI131" s="97" t="s">
        <v>281</v>
      </c>
      <c r="AJ131" s="7"/>
      <c r="AM131" s="2"/>
      <c r="AN131" s="2"/>
      <c r="AO131" s="2"/>
    </row>
    <row r="132" spans="1:41" x14ac:dyDescent="0.2">
      <c r="A132" s="1">
        <v>126</v>
      </c>
      <c r="B132" s="86" t="str">
        <f t="shared" si="56"/>
        <v>126 - Zwergrind - Milch- bzw. Ammenkühe (4000 kg Milch)  - Gülle</v>
      </c>
      <c r="C132" s="248" t="s">
        <v>282</v>
      </c>
      <c r="D132" s="157">
        <v>33.35</v>
      </c>
      <c r="E132" s="157"/>
      <c r="F132" s="157"/>
      <c r="G132" s="157"/>
      <c r="H132" s="265"/>
      <c r="I132" s="266">
        <v>5.625</v>
      </c>
      <c r="J132" s="157">
        <v>0</v>
      </c>
      <c r="K132" s="270">
        <v>0</v>
      </c>
      <c r="L132" s="91">
        <v>0.5</v>
      </c>
      <c r="M132" s="92">
        <v>1</v>
      </c>
      <c r="N132" s="266">
        <v>11.8</v>
      </c>
      <c r="O132" s="64">
        <v>0</v>
      </c>
      <c r="P132" s="64">
        <v>0</v>
      </c>
      <c r="Q132" s="267">
        <v>0</v>
      </c>
      <c r="R132" s="268">
        <v>0</v>
      </c>
      <c r="S132" s="269">
        <v>67</v>
      </c>
      <c r="T132" s="267">
        <v>0</v>
      </c>
      <c r="U132" s="267">
        <v>0</v>
      </c>
      <c r="V132" s="267">
        <v>0</v>
      </c>
      <c r="W132" s="268">
        <v>0</v>
      </c>
      <c r="X132" s="100"/>
      <c r="Y132" s="101"/>
      <c r="Z132" s="101"/>
      <c r="AA132" s="102"/>
      <c r="AB132" s="101"/>
      <c r="AC132" s="101"/>
      <c r="AD132" s="101"/>
      <c r="AE132" s="102"/>
      <c r="AF132" s="91"/>
      <c r="AG132" s="64"/>
      <c r="AH132" s="92"/>
      <c r="AI132" s="97" t="s">
        <v>282</v>
      </c>
      <c r="AJ132" s="7"/>
      <c r="AM132" s="2"/>
      <c r="AN132" s="2"/>
      <c r="AO132" s="2"/>
    </row>
    <row r="133" spans="1:41" x14ac:dyDescent="0.2">
      <c r="A133" s="1">
        <v>127</v>
      </c>
      <c r="B133" s="86" t="str">
        <f t="shared" si="56"/>
        <v>127 - Zwergrind - Milch- bzw. Ammenkühe (4000 kg Milch)  - Mist / Jauche</v>
      </c>
      <c r="C133" s="248" t="s">
        <v>283</v>
      </c>
      <c r="D133" s="157"/>
      <c r="E133" s="157"/>
      <c r="F133" s="157"/>
      <c r="G133" s="157">
        <v>9.1999999999999993</v>
      </c>
      <c r="H133" s="265">
        <v>18.3</v>
      </c>
      <c r="I133" s="266">
        <v>0</v>
      </c>
      <c r="J133" s="157">
        <v>1.85</v>
      </c>
      <c r="K133" s="270">
        <v>3.6</v>
      </c>
      <c r="L133" s="91">
        <v>0.5</v>
      </c>
      <c r="M133" s="92">
        <v>1</v>
      </c>
      <c r="N133" s="266">
        <v>0</v>
      </c>
      <c r="O133" s="64">
        <v>0</v>
      </c>
      <c r="P133" s="64">
        <v>0</v>
      </c>
      <c r="Q133" s="267">
        <v>0.59</v>
      </c>
      <c r="R133" s="268">
        <v>11.21</v>
      </c>
      <c r="S133" s="269">
        <v>0</v>
      </c>
      <c r="T133" s="267">
        <v>0</v>
      </c>
      <c r="U133" s="267">
        <v>0</v>
      </c>
      <c r="V133" s="267">
        <v>22.11</v>
      </c>
      <c r="W133" s="268">
        <v>44.89</v>
      </c>
      <c r="X133" s="100"/>
      <c r="Y133" s="101"/>
      <c r="Z133" s="101"/>
      <c r="AA133" s="102"/>
      <c r="AB133" s="101"/>
      <c r="AC133" s="101"/>
      <c r="AD133" s="101"/>
      <c r="AE133" s="102"/>
      <c r="AF133" s="91"/>
      <c r="AG133" s="64"/>
      <c r="AH133" s="92"/>
      <c r="AI133" s="97" t="s">
        <v>283</v>
      </c>
      <c r="AJ133" s="7"/>
      <c r="AM133" s="2"/>
      <c r="AN133" s="2"/>
      <c r="AO133" s="2"/>
    </row>
    <row r="134" spans="1:41" x14ac:dyDescent="0.2">
      <c r="A134" s="1">
        <v>128</v>
      </c>
      <c r="B134" s="86" t="str">
        <f t="shared" si="56"/>
        <v>128 - Zwergrind - Milch- bzw. Ammenkühe (4000 kg Milch)  - Tiefstallmist</v>
      </c>
      <c r="C134" s="248" t="s">
        <v>284</v>
      </c>
      <c r="D134" s="157"/>
      <c r="E134" s="157"/>
      <c r="F134" s="157"/>
      <c r="G134" s="157"/>
      <c r="H134" s="265">
        <v>27.5</v>
      </c>
      <c r="I134" s="266">
        <v>0</v>
      </c>
      <c r="J134" s="157">
        <v>0</v>
      </c>
      <c r="K134" s="270">
        <v>5.8</v>
      </c>
      <c r="L134" s="91">
        <v>0.5</v>
      </c>
      <c r="M134" s="92">
        <v>1</v>
      </c>
      <c r="N134" s="266">
        <v>0</v>
      </c>
      <c r="O134" s="64">
        <v>0</v>
      </c>
      <c r="P134" s="64">
        <v>0</v>
      </c>
      <c r="Q134" s="267">
        <v>0</v>
      </c>
      <c r="R134" s="268">
        <v>11.8</v>
      </c>
      <c r="S134" s="269">
        <v>0</v>
      </c>
      <c r="T134" s="267">
        <v>0</v>
      </c>
      <c r="U134" s="267">
        <v>0</v>
      </c>
      <c r="V134" s="267">
        <v>0</v>
      </c>
      <c r="W134" s="268">
        <v>67</v>
      </c>
      <c r="X134" s="100"/>
      <c r="Y134" s="101"/>
      <c r="Z134" s="101"/>
      <c r="AA134" s="102"/>
      <c r="AB134" s="101"/>
      <c r="AC134" s="101"/>
      <c r="AD134" s="101"/>
      <c r="AE134" s="102"/>
      <c r="AF134" s="91"/>
      <c r="AG134" s="64"/>
      <c r="AH134" s="92"/>
      <c r="AI134" s="97" t="s">
        <v>284</v>
      </c>
      <c r="AJ134" s="7"/>
      <c r="AM134" s="2"/>
      <c r="AN134" s="2"/>
      <c r="AO134" s="2"/>
    </row>
    <row r="135" spans="1:41" x14ac:dyDescent="0.2">
      <c r="A135" s="1">
        <v>129</v>
      </c>
      <c r="B135" s="86" t="str">
        <f t="shared" si="56"/>
        <v>129 - Zwergrind - Milchkühe (5000 kg Milch) - Gülle</v>
      </c>
      <c r="C135" s="248" t="s">
        <v>285</v>
      </c>
      <c r="D135" s="157">
        <v>37.200000000000003</v>
      </c>
      <c r="E135" s="157"/>
      <c r="F135" s="157"/>
      <c r="G135" s="157"/>
      <c r="H135" s="265"/>
      <c r="I135" s="266">
        <v>5.75</v>
      </c>
      <c r="J135" s="157">
        <v>0</v>
      </c>
      <c r="K135" s="270">
        <v>0</v>
      </c>
      <c r="L135" s="91">
        <v>0.5</v>
      </c>
      <c r="M135" s="92">
        <v>1</v>
      </c>
      <c r="N135" s="266">
        <v>14.1</v>
      </c>
      <c r="O135" s="64">
        <v>0</v>
      </c>
      <c r="P135" s="64">
        <v>0</v>
      </c>
      <c r="Q135" s="267">
        <v>0</v>
      </c>
      <c r="R135" s="268">
        <v>0</v>
      </c>
      <c r="S135" s="269">
        <v>74.45</v>
      </c>
      <c r="T135" s="267">
        <v>0</v>
      </c>
      <c r="U135" s="267">
        <v>0</v>
      </c>
      <c r="V135" s="267">
        <v>0</v>
      </c>
      <c r="W135" s="268">
        <v>0</v>
      </c>
      <c r="X135" s="100"/>
      <c r="Y135" s="101"/>
      <c r="Z135" s="101"/>
      <c r="AA135" s="102"/>
      <c r="AB135" s="101"/>
      <c r="AC135" s="101"/>
      <c r="AD135" s="101"/>
      <c r="AE135" s="102"/>
      <c r="AF135" s="91"/>
      <c r="AG135" s="64"/>
      <c r="AH135" s="92"/>
      <c r="AI135" s="97" t="s">
        <v>285</v>
      </c>
      <c r="AJ135" s="7"/>
      <c r="AM135" s="2"/>
      <c r="AN135" s="2"/>
      <c r="AO135" s="2"/>
    </row>
    <row r="136" spans="1:41" x14ac:dyDescent="0.2">
      <c r="A136" s="1">
        <v>130</v>
      </c>
      <c r="B136" s="86" t="str">
        <f t="shared" si="56"/>
        <v>130 - Zwergrind - Milchkühe (5000 kg Milch) - Mist/Jauche</v>
      </c>
      <c r="C136" s="248" t="s">
        <v>286</v>
      </c>
      <c r="D136" s="157"/>
      <c r="E136" s="157"/>
      <c r="F136" s="157"/>
      <c r="G136" s="157">
        <v>10.199999999999999</v>
      </c>
      <c r="H136" s="265">
        <v>20.45</v>
      </c>
      <c r="I136" s="266">
        <v>0</v>
      </c>
      <c r="J136" s="157">
        <v>1.9</v>
      </c>
      <c r="K136" s="270">
        <v>3.7</v>
      </c>
      <c r="L136" s="91">
        <v>0.5</v>
      </c>
      <c r="M136" s="92">
        <v>1</v>
      </c>
      <c r="N136" s="266">
        <v>0</v>
      </c>
      <c r="O136" s="64">
        <v>0</v>
      </c>
      <c r="P136" s="64">
        <v>0</v>
      </c>
      <c r="Q136" s="267">
        <v>0.70499999999999996</v>
      </c>
      <c r="R136" s="268">
        <v>13.395</v>
      </c>
      <c r="S136" s="269">
        <v>0</v>
      </c>
      <c r="T136" s="267">
        <v>0</v>
      </c>
      <c r="U136" s="267">
        <v>0</v>
      </c>
      <c r="V136" s="267">
        <v>24.5685</v>
      </c>
      <c r="W136" s="268">
        <v>49.881500000000003</v>
      </c>
      <c r="X136" s="100"/>
      <c r="Y136" s="101"/>
      <c r="Z136" s="101"/>
      <c r="AA136" s="102"/>
      <c r="AB136" s="101"/>
      <c r="AC136" s="101"/>
      <c r="AD136" s="101"/>
      <c r="AE136" s="102"/>
      <c r="AF136" s="91"/>
      <c r="AG136" s="64"/>
      <c r="AH136" s="92"/>
      <c r="AI136" s="97" t="s">
        <v>286</v>
      </c>
      <c r="AJ136" s="7"/>
      <c r="AM136" s="2"/>
      <c r="AN136" s="2"/>
      <c r="AO136" s="2"/>
    </row>
    <row r="137" spans="1:41" x14ac:dyDescent="0.2">
      <c r="A137" s="1">
        <v>131</v>
      </c>
      <c r="B137" s="86" t="str">
        <f t="shared" si="56"/>
        <v>131 - Zwergrind - Milchkühe (5000 kg Milch) - Tiefstallmist</v>
      </c>
      <c r="C137" s="248" t="s">
        <v>287</v>
      </c>
      <c r="D137" s="157"/>
      <c r="E137" s="157"/>
      <c r="F137" s="157"/>
      <c r="G137" s="157"/>
      <c r="H137" s="265">
        <v>30.65</v>
      </c>
      <c r="I137" s="266">
        <v>0</v>
      </c>
      <c r="J137" s="157">
        <v>0</v>
      </c>
      <c r="K137" s="270">
        <v>5.95</v>
      </c>
      <c r="L137" s="91">
        <v>0.5</v>
      </c>
      <c r="M137" s="92">
        <v>1</v>
      </c>
      <c r="N137" s="266">
        <v>0</v>
      </c>
      <c r="O137" s="64">
        <v>0</v>
      </c>
      <c r="P137" s="64">
        <v>0</v>
      </c>
      <c r="Q137" s="267">
        <v>0</v>
      </c>
      <c r="R137" s="268">
        <v>14.1</v>
      </c>
      <c r="S137" s="269">
        <v>0</v>
      </c>
      <c r="T137" s="267">
        <v>0</v>
      </c>
      <c r="U137" s="267">
        <v>0</v>
      </c>
      <c r="V137" s="267">
        <v>0</v>
      </c>
      <c r="W137" s="268">
        <v>74.45</v>
      </c>
      <c r="X137" s="100"/>
      <c r="Y137" s="101"/>
      <c r="Z137" s="101"/>
      <c r="AA137" s="102"/>
      <c r="AB137" s="101"/>
      <c r="AC137" s="101"/>
      <c r="AD137" s="101"/>
      <c r="AE137" s="102"/>
      <c r="AF137" s="91"/>
      <c r="AG137" s="64"/>
      <c r="AH137" s="92"/>
      <c r="AI137" s="97" t="s">
        <v>287</v>
      </c>
      <c r="AJ137" s="7"/>
      <c r="AM137" s="2"/>
      <c r="AN137" s="2"/>
      <c r="AO137" s="2"/>
    </row>
    <row r="138" spans="1:41" x14ac:dyDescent="0.2">
      <c r="A138" s="1">
        <v>132</v>
      </c>
      <c r="B138" s="86" t="str">
        <f t="shared" si="56"/>
        <v>132 - Zwergrind - Milchkühe (6000 kg Milch) - Gülle</v>
      </c>
      <c r="C138" s="248" t="s">
        <v>288</v>
      </c>
      <c r="D138" s="157">
        <v>41</v>
      </c>
      <c r="E138" s="157"/>
      <c r="F138" s="157"/>
      <c r="G138" s="157"/>
      <c r="H138" s="265"/>
      <c r="I138" s="266">
        <v>5.9</v>
      </c>
      <c r="J138" s="157">
        <v>0</v>
      </c>
      <c r="K138" s="270">
        <v>0</v>
      </c>
      <c r="L138" s="91">
        <v>0.5</v>
      </c>
      <c r="M138" s="92">
        <v>1</v>
      </c>
      <c r="N138" s="266">
        <v>16.399999999999999</v>
      </c>
      <c r="O138" s="64">
        <v>0</v>
      </c>
      <c r="P138" s="64">
        <v>0</v>
      </c>
      <c r="Q138" s="267">
        <v>0</v>
      </c>
      <c r="R138" s="268">
        <v>0</v>
      </c>
      <c r="S138" s="269">
        <v>81.900000000000006</v>
      </c>
      <c r="T138" s="267">
        <v>0</v>
      </c>
      <c r="U138" s="267">
        <v>0</v>
      </c>
      <c r="V138" s="267">
        <v>0</v>
      </c>
      <c r="W138" s="268">
        <v>0</v>
      </c>
      <c r="X138" s="100"/>
      <c r="Y138" s="101"/>
      <c r="Z138" s="101"/>
      <c r="AA138" s="102"/>
      <c r="AB138" s="101"/>
      <c r="AC138" s="101"/>
      <c r="AD138" s="101"/>
      <c r="AE138" s="102"/>
      <c r="AF138" s="91"/>
      <c r="AG138" s="64"/>
      <c r="AH138" s="92"/>
      <c r="AI138" s="97" t="s">
        <v>288</v>
      </c>
      <c r="AJ138" s="7"/>
      <c r="AM138" s="2"/>
      <c r="AN138" s="2"/>
      <c r="AO138" s="2"/>
    </row>
    <row r="139" spans="1:41" x14ac:dyDescent="0.2">
      <c r="A139" s="1">
        <v>133</v>
      </c>
      <c r="B139" s="86" t="str">
        <f t="shared" si="56"/>
        <v>133 - Zwergrind - Milchkühe (6000 kg Milch) - Mist/Jauche</v>
      </c>
      <c r="C139" s="248" t="s">
        <v>289</v>
      </c>
      <c r="D139" s="157"/>
      <c r="E139" s="157"/>
      <c r="F139" s="157"/>
      <c r="G139" s="157">
        <v>11.25</v>
      </c>
      <c r="H139" s="265">
        <v>22.55</v>
      </c>
      <c r="I139" s="266">
        <v>0</v>
      </c>
      <c r="J139" s="157">
        <v>1.95</v>
      </c>
      <c r="K139" s="270">
        <v>3.8</v>
      </c>
      <c r="L139" s="91">
        <v>0.5</v>
      </c>
      <c r="M139" s="92">
        <v>1</v>
      </c>
      <c r="N139" s="266">
        <v>0</v>
      </c>
      <c r="O139" s="64">
        <v>0</v>
      </c>
      <c r="P139" s="64">
        <v>0</v>
      </c>
      <c r="Q139" s="267">
        <v>0.82</v>
      </c>
      <c r="R139" s="268">
        <v>15.58</v>
      </c>
      <c r="S139" s="269">
        <v>0</v>
      </c>
      <c r="T139" s="267">
        <v>0</v>
      </c>
      <c r="U139" s="267">
        <v>0</v>
      </c>
      <c r="V139" s="267">
        <v>27.027000000000001</v>
      </c>
      <c r="W139" s="268">
        <v>54.872999999999998</v>
      </c>
      <c r="X139" s="100"/>
      <c r="Y139" s="101"/>
      <c r="Z139" s="101"/>
      <c r="AA139" s="102"/>
      <c r="AB139" s="101"/>
      <c r="AC139" s="101"/>
      <c r="AD139" s="101"/>
      <c r="AE139" s="102"/>
      <c r="AF139" s="91"/>
      <c r="AG139" s="64"/>
      <c r="AH139" s="92"/>
      <c r="AI139" s="97" t="s">
        <v>289</v>
      </c>
      <c r="AJ139" s="7"/>
      <c r="AM139" s="2"/>
      <c r="AN139" s="2"/>
      <c r="AO139" s="2"/>
    </row>
    <row r="140" spans="1:41" x14ac:dyDescent="0.2">
      <c r="A140" s="1">
        <v>134</v>
      </c>
      <c r="B140" s="86" t="str">
        <f t="shared" si="56"/>
        <v>134 - Zwergrind - Milchkühe (6000 kg Milch) - Tiefstallmist</v>
      </c>
      <c r="C140" s="248" t="s">
        <v>290</v>
      </c>
      <c r="D140" s="157"/>
      <c r="E140" s="157"/>
      <c r="F140" s="157"/>
      <c r="G140" s="157"/>
      <c r="H140" s="265">
        <v>33.799999999999997</v>
      </c>
      <c r="I140" s="266">
        <v>0</v>
      </c>
      <c r="J140" s="157">
        <v>0</v>
      </c>
      <c r="K140" s="270">
        <v>6.05</v>
      </c>
      <c r="L140" s="91">
        <v>0.5</v>
      </c>
      <c r="M140" s="92">
        <v>1</v>
      </c>
      <c r="N140" s="266">
        <v>0</v>
      </c>
      <c r="O140" s="64">
        <v>0</v>
      </c>
      <c r="P140" s="64">
        <v>0</v>
      </c>
      <c r="Q140" s="267">
        <v>0</v>
      </c>
      <c r="R140" s="268">
        <v>16.399999999999999</v>
      </c>
      <c r="S140" s="269">
        <v>0</v>
      </c>
      <c r="T140" s="267">
        <v>0</v>
      </c>
      <c r="U140" s="267">
        <v>0</v>
      </c>
      <c r="V140" s="267">
        <v>0</v>
      </c>
      <c r="W140" s="268">
        <v>81.900000000000006</v>
      </c>
      <c r="X140" s="100"/>
      <c r="Y140" s="101"/>
      <c r="Z140" s="101"/>
      <c r="AA140" s="102"/>
      <c r="AB140" s="101"/>
      <c r="AC140" s="101"/>
      <c r="AD140" s="101"/>
      <c r="AE140" s="102"/>
      <c r="AF140" s="91"/>
      <c r="AG140" s="64"/>
      <c r="AH140" s="92"/>
      <c r="AI140" s="97" t="s">
        <v>290</v>
      </c>
      <c r="AJ140" s="7"/>
      <c r="AM140" s="2"/>
      <c r="AN140" s="2"/>
      <c r="AO140" s="2"/>
    </row>
    <row r="141" spans="1:41" x14ac:dyDescent="0.2">
      <c r="A141" s="1">
        <v>135</v>
      </c>
      <c r="B141" s="86" t="str">
        <f t="shared" si="56"/>
        <v>135 - Zwergrind - Milchkühe (7000 kg Milch) - Gülle</v>
      </c>
      <c r="C141" s="248" t="s">
        <v>291</v>
      </c>
      <c r="D141" s="157">
        <v>44.85</v>
      </c>
      <c r="E141" s="157"/>
      <c r="F141" s="157"/>
      <c r="G141" s="157"/>
      <c r="H141" s="265"/>
      <c r="I141" s="266">
        <v>5.8250000000000002</v>
      </c>
      <c r="J141" s="157">
        <v>0</v>
      </c>
      <c r="K141" s="270">
        <v>0</v>
      </c>
      <c r="L141" s="91">
        <v>0.5</v>
      </c>
      <c r="M141" s="92">
        <v>1</v>
      </c>
      <c r="N141" s="266">
        <v>18.7</v>
      </c>
      <c r="O141" s="64">
        <v>0</v>
      </c>
      <c r="P141" s="64">
        <v>0</v>
      </c>
      <c r="Q141" s="267">
        <v>0</v>
      </c>
      <c r="R141" s="268">
        <v>0</v>
      </c>
      <c r="S141" s="269">
        <v>89.35</v>
      </c>
      <c r="T141" s="267">
        <v>0</v>
      </c>
      <c r="U141" s="267">
        <v>0</v>
      </c>
      <c r="V141" s="267">
        <v>0</v>
      </c>
      <c r="W141" s="268">
        <v>0</v>
      </c>
      <c r="X141" s="100"/>
      <c r="Y141" s="101"/>
      <c r="Z141" s="101"/>
      <c r="AA141" s="102"/>
      <c r="AB141" s="101"/>
      <c r="AC141" s="101"/>
      <c r="AD141" s="101"/>
      <c r="AE141" s="102"/>
      <c r="AF141" s="91"/>
      <c r="AG141" s="64"/>
      <c r="AH141" s="92"/>
      <c r="AI141" s="97" t="s">
        <v>291</v>
      </c>
      <c r="AJ141" s="7"/>
      <c r="AM141" s="2"/>
      <c r="AN141" s="2"/>
      <c r="AO141" s="2"/>
    </row>
    <row r="142" spans="1:41" x14ac:dyDescent="0.2">
      <c r="A142" s="1">
        <v>136</v>
      </c>
      <c r="B142" s="86" t="str">
        <f t="shared" si="56"/>
        <v>136 - Zwergrind - Milchkühe (7000 kg Milch) - Mist/Jauche</v>
      </c>
      <c r="C142" s="248" t="s">
        <v>292</v>
      </c>
      <c r="D142" s="157"/>
      <c r="E142" s="157"/>
      <c r="F142" s="157"/>
      <c r="G142" s="157">
        <v>12.3</v>
      </c>
      <c r="H142" s="265">
        <v>24.65</v>
      </c>
      <c r="I142" s="266">
        <v>0</v>
      </c>
      <c r="J142" s="157">
        <v>1.925</v>
      </c>
      <c r="K142" s="270">
        <v>3.75</v>
      </c>
      <c r="L142" s="91">
        <v>0.5</v>
      </c>
      <c r="M142" s="92">
        <v>1</v>
      </c>
      <c r="N142" s="266">
        <v>0</v>
      </c>
      <c r="O142" s="64">
        <v>0</v>
      </c>
      <c r="P142" s="64">
        <v>0</v>
      </c>
      <c r="Q142" s="267">
        <v>0.93500000000000005</v>
      </c>
      <c r="R142" s="268">
        <v>17.765000000000001</v>
      </c>
      <c r="S142" s="269">
        <v>0</v>
      </c>
      <c r="T142" s="267">
        <v>0</v>
      </c>
      <c r="U142" s="267">
        <v>0</v>
      </c>
      <c r="V142" s="267">
        <v>29.485499999999998</v>
      </c>
      <c r="W142" s="268">
        <v>59.8645</v>
      </c>
      <c r="X142" s="100"/>
      <c r="Y142" s="101"/>
      <c r="Z142" s="101"/>
      <c r="AA142" s="102"/>
      <c r="AB142" s="101"/>
      <c r="AC142" s="101"/>
      <c r="AD142" s="101"/>
      <c r="AE142" s="102"/>
      <c r="AF142" s="91"/>
      <c r="AG142" s="64"/>
      <c r="AH142" s="92"/>
      <c r="AI142" s="97" t="s">
        <v>292</v>
      </c>
      <c r="AJ142" s="7"/>
      <c r="AM142" s="2"/>
      <c r="AN142" s="2"/>
      <c r="AO142" s="2"/>
    </row>
    <row r="143" spans="1:41" x14ac:dyDescent="0.2">
      <c r="A143" s="1">
        <v>137</v>
      </c>
      <c r="B143" s="86" t="str">
        <f t="shared" si="56"/>
        <v>137 - Zwergrind - Milchkühe (7000 kg Milch) - Tiefstallmist</v>
      </c>
      <c r="C143" s="248" t="s">
        <v>293</v>
      </c>
      <c r="D143" s="157"/>
      <c r="E143" s="157"/>
      <c r="F143" s="157"/>
      <c r="G143" s="157"/>
      <c r="H143" s="265">
        <v>36.950000000000003</v>
      </c>
      <c r="I143" s="266">
        <v>0</v>
      </c>
      <c r="J143" s="157">
        <v>0</v>
      </c>
      <c r="K143" s="270">
        <v>6</v>
      </c>
      <c r="L143" s="91">
        <v>0.5</v>
      </c>
      <c r="M143" s="92">
        <v>1</v>
      </c>
      <c r="N143" s="266">
        <v>0</v>
      </c>
      <c r="O143" s="64">
        <v>0</v>
      </c>
      <c r="P143" s="64">
        <v>0</v>
      </c>
      <c r="Q143" s="267">
        <v>0</v>
      </c>
      <c r="R143" s="268">
        <v>18.7</v>
      </c>
      <c r="S143" s="269">
        <v>0</v>
      </c>
      <c r="T143" s="267">
        <v>0</v>
      </c>
      <c r="U143" s="267">
        <v>0</v>
      </c>
      <c r="V143" s="267">
        <v>0</v>
      </c>
      <c r="W143" s="268">
        <v>89.35</v>
      </c>
      <c r="X143" s="100"/>
      <c r="Y143" s="101"/>
      <c r="Z143" s="101"/>
      <c r="AA143" s="102"/>
      <c r="AB143" s="101"/>
      <c r="AC143" s="101"/>
      <c r="AD143" s="101"/>
      <c r="AE143" s="102"/>
      <c r="AF143" s="91"/>
      <c r="AG143" s="64"/>
      <c r="AH143" s="92"/>
      <c r="AI143" s="97" t="s">
        <v>293</v>
      </c>
      <c r="AJ143" s="7"/>
      <c r="AM143" s="2"/>
      <c r="AN143" s="2"/>
      <c r="AO143" s="2"/>
    </row>
    <row r="144" spans="1:41" x14ac:dyDescent="0.2">
      <c r="A144" s="1">
        <v>138</v>
      </c>
      <c r="B144" s="86" t="str">
        <f t="shared" si="56"/>
        <v>138 - Zwergrind - Milchkühe (8000 kg Milch) - Gülle</v>
      </c>
      <c r="C144" s="248" t="s">
        <v>294</v>
      </c>
      <c r="D144" s="157">
        <v>48.65</v>
      </c>
      <c r="E144" s="157"/>
      <c r="F144" s="157"/>
      <c r="G144" s="157"/>
      <c r="H144" s="265"/>
      <c r="I144" s="266">
        <v>5.9749999999999996</v>
      </c>
      <c r="J144" s="157">
        <v>0</v>
      </c>
      <c r="K144" s="270">
        <v>0</v>
      </c>
      <c r="L144" s="91">
        <v>0.5</v>
      </c>
      <c r="M144" s="92">
        <v>1</v>
      </c>
      <c r="N144" s="266">
        <v>20.95</v>
      </c>
      <c r="O144" s="64">
        <v>0</v>
      </c>
      <c r="P144" s="64">
        <v>0</v>
      </c>
      <c r="Q144" s="267">
        <v>0</v>
      </c>
      <c r="R144" s="268">
        <v>0</v>
      </c>
      <c r="S144" s="269">
        <v>96.8</v>
      </c>
      <c r="T144" s="267">
        <v>0</v>
      </c>
      <c r="U144" s="267">
        <v>0</v>
      </c>
      <c r="V144" s="267">
        <v>0</v>
      </c>
      <c r="W144" s="268">
        <v>0</v>
      </c>
      <c r="X144" s="100"/>
      <c r="Y144" s="101"/>
      <c r="Z144" s="101"/>
      <c r="AA144" s="102"/>
      <c r="AB144" s="101"/>
      <c r="AC144" s="101"/>
      <c r="AD144" s="101"/>
      <c r="AE144" s="102"/>
      <c r="AF144" s="91"/>
      <c r="AG144" s="64"/>
      <c r="AH144" s="92"/>
      <c r="AI144" s="97" t="s">
        <v>294</v>
      </c>
      <c r="AJ144" s="7"/>
      <c r="AM144" s="2"/>
      <c r="AN144" s="2"/>
      <c r="AO144" s="2"/>
    </row>
    <row r="145" spans="1:41" x14ac:dyDescent="0.2">
      <c r="A145" s="1">
        <v>139</v>
      </c>
      <c r="B145" s="86" t="str">
        <f t="shared" si="56"/>
        <v>139 - Zwergrind - Milchkühe (8000 kg Milch) - Mist/Jauche</v>
      </c>
      <c r="C145" s="248" t="s">
        <v>295</v>
      </c>
      <c r="D145" s="157"/>
      <c r="E145" s="157"/>
      <c r="F145" s="157"/>
      <c r="G145" s="157">
        <v>13.35</v>
      </c>
      <c r="H145" s="265">
        <v>26.75</v>
      </c>
      <c r="I145" s="266">
        <v>0</v>
      </c>
      <c r="J145" s="157">
        <v>1.9750000000000001</v>
      </c>
      <c r="K145" s="270">
        <v>3.8</v>
      </c>
      <c r="L145" s="91">
        <v>0.5</v>
      </c>
      <c r="M145" s="92">
        <v>1</v>
      </c>
      <c r="N145" s="266">
        <v>0</v>
      </c>
      <c r="O145" s="64">
        <v>0</v>
      </c>
      <c r="P145" s="64">
        <v>0</v>
      </c>
      <c r="Q145" s="267">
        <v>1.0475000000000001</v>
      </c>
      <c r="R145" s="268">
        <v>19.9025</v>
      </c>
      <c r="S145" s="269">
        <v>0</v>
      </c>
      <c r="T145" s="267">
        <v>0</v>
      </c>
      <c r="U145" s="267">
        <v>0</v>
      </c>
      <c r="V145" s="267">
        <v>31.943999999999999</v>
      </c>
      <c r="W145" s="268">
        <v>64.855999999999995</v>
      </c>
      <c r="X145" s="100"/>
      <c r="Y145" s="101"/>
      <c r="Z145" s="101"/>
      <c r="AA145" s="102"/>
      <c r="AB145" s="101"/>
      <c r="AC145" s="101"/>
      <c r="AD145" s="101"/>
      <c r="AE145" s="102"/>
      <c r="AF145" s="91"/>
      <c r="AG145" s="64"/>
      <c r="AH145" s="92"/>
      <c r="AI145" s="97" t="s">
        <v>295</v>
      </c>
      <c r="AJ145" s="7"/>
      <c r="AM145" s="2"/>
      <c r="AN145" s="2"/>
      <c r="AO145" s="2"/>
    </row>
    <row r="146" spans="1:41" x14ac:dyDescent="0.2">
      <c r="A146" s="1">
        <v>140</v>
      </c>
      <c r="B146" s="86" t="str">
        <f t="shared" si="56"/>
        <v>140 - Zwergrind - Milchkühe (8000 kg Milch) - Tiefstallmist</v>
      </c>
      <c r="C146" s="248" t="s">
        <v>296</v>
      </c>
      <c r="D146" s="157"/>
      <c r="E146" s="157"/>
      <c r="F146" s="157"/>
      <c r="G146" s="157"/>
      <c r="H146" s="265">
        <v>40.1</v>
      </c>
      <c r="I146" s="266">
        <v>0</v>
      </c>
      <c r="J146" s="157">
        <v>0</v>
      </c>
      <c r="K146" s="270">
        <v>6.15</v>
      </c>
      <c r="L146" s="91">
        <v>0.5</v>
      </c>
      <c r="M146" s="92">
        <v>1</v>
      </c>
      <c r="N146" s="266">
        <v>0</v>
      </c>
      <c r="O146" s="64">
        <v>0</v>
      </c>
      <c r="P146" s="64">
        <v>0</v>
      </c>
      <c r="Q146" s="267">
        <v>0</v>
      </c>
      <c r="R146" s="268">
        <v>20.95</v>
      </c>
      <c r="S146" s="269">
        <v>0</v>
      </c>
      <c r="T146" s="267">
        <v>0</v>
      </c>
      <c r="U146" s="267">
        <v>0</v>
      </c>
      <c r="V146" s="267">
        <v>0</v>
      </c>
      <c r="W146" s="268">
        <v>96.8</v>
      </c>
      <c r="X146" s="100"/>
      <c r="Y146" s="101"/>
      <c r="Z146" s="101"/>
      <c r="AA146" s="102"/>
      <c r="AB146" s="101"/>
      <c r="AC146" s="101"/>
      <c r="AD146" s="101"/>
      <c r="AE146" s="102"/>
      <c r="AF146" s="91"/>
      <c r="AG146" s="64"/>
      <c r="AH146" s="92"/>
      <c r="AI146" s="97" t="s">
        <v>296</v>
      </c>
      <c r="AJ146" s="7"/>
      <c r="AM146" s="2"/>
      <c r="AN146" s="2"/>
      <c r="AO146" s="2"/>
    </row>
    <row r="147" spans="1:41" x14ac:dyDescent="0.2">
      <c r="A147" s="1">
        <v>141</v>
      </c>
      <c r="B147" s="86" t="str">
        <f t="shared" si="56"/>
        <v>141 - Zwergrind - Milchkühe (9000 kg Milch) - Gülle</v>
      </c>
      <c r="C147" s="248" t="s">
        <v>297</v>
      </c>
      <c r="D147" s="157">
        <v>52.5</v>
      </c>
      <c r="E147" s="157"/>
      <c r="F147" s="157"/>
      <c r="G147" s="157"/>
      <c r="H147" s="265"/>
      <c r="I147" s="266">
        <v>6.15</v>
      </c>
      <c r="J147" s="157">
        <v>0</v>
      </c>
      <c r="K147" s="270">
        <v>0</v>
      </c>
      <c r="L147" s="91">
        <v>0.5</v>
      </c>
      <c r="M147" s="92">
        <v>1</v>
      </c>
      <c r="N147" s="266">
        <v>23.25</v>
      </c>
      <c r="O147" s="64">
        <v>0</v>
      </c>
      <c r="P147" s="64">
        <v>0</v>
      </c>
      <c r="Q147" s="267">
        <v>0</v>
      </c>
      <c r="R147" s="268">
        <v>0</v>
      </c>
      <c r="S147" s="269">
        <v>104.25</v>
      </c>
      <c r="T147" s="267">
        <v>0</v>
      </c>
      <c r="U147" s="267">
        <v>0</v>
      </c>
      <c r="V147" s="267">
        <v>0</v>
      </c>
      <c r="W147" s="268">
        <v>0</v>
      </c>
      <c r="X147" s="100"/>
      <c r="Y147" s="101"/>
      <c r="Z147" s="101"/>
      <c r="AA147" s="102"/>
      <c r="AB147" s="101"/>
      <c r="AC147" s="101"/>
      <c r="AD147" s="101"/>
      <c r="AE147" s="102"/>
      <c r="AF147" s="91"/>
      <c r="AG147" s="64"/>
      <c r="AH147" s="92"/>
      <c r="AI147" s="97" t="s">
        <v>297</v>
      </c>
      <c r="AJ147" s="7"/>
      <c r="AM147" s="2"/>
      <c r="AN147" s="2"/>
      <c r="AO147" s="2"/>
    </row>
    <row r="148" spans="1:41" x14ac:dyDescent="0.2">
      <c r="A148" s="1">
        <v>142</v>
      </c>
      <c r="B148" s="86" t="str">
        <f t="shared" si="56"/>
        <v>142 - Zwergrind - Milchkühe (9000 kg Milch) - Mist/Jauche</v>
      </c>
      <c r="C148" s="248" t="s">
        <v>298</v>
      </c>
      <c r="D148" s="157"/>
      <c r="E148" s="157"/>
      <c r="F148" s="157"/>
      <c r="G148" s="157">
        <v>14.4</v>
      </c>
      <c r="H148" s="265">
        <v>28.85</v>
      </c>
      <c r="I148" s="266">
        <v>0</v>
      </c>
      <c r="J148" s="157">
        <v>2.0249999999999999</v>
      </c>
      <c r="K148" s="270">
        <v>3.95</v>
      </c>
      <c r="L148" s="91">
        <v>0.5</v>
      </c>
      <c r="M148" s="92">
        <v>1</v>
      </c>
      <c r="N148" s="266">
        <v>0</v>
      </c>
      <c r="O148" s="64">
        <v>0</v>
      </c>
      <c r="P148" s="64">
        <v>0</v>
      </c>
      <c r="Q148" s="267">
        <v>1.1625000000000001</v>
      </c>
      <c r="R148" s="268">
        <v>22.087499999999999</v>
      </c>
      <c r="S148" s="269">
        <v>0</v>
      </c>
      <c r="T148" s="267">
        <v>0</v>
      </c>
      <c r="U148" s="267">
        <v>0</v>
      </c>
      <c r="V148" s="267">
        <v>34.402500000000003</v>
      </c>
      <c r="W148" s="268">
        <v>69.847499999999997</v>
      </c>
      <c r="X148" s="100"/>
      <c r="Y148" s="101"/>
      <c r="Z148" s="101"/>
      <c r="AA148" s="102"/>
      <c r="AB148" s="101"/>
      <c r="AC148" s="101"/>
      <c r="AD148" s="101"/>
      <c r="AE148" s="102"/>
      <c r="AF148" s="91"/>
      <c r="AG148" s="64"/>
      <c r="AH148" s="92"/>
      <c r="AI148" s="97" t="s">
        <v>298</v>
      </c>
      <c r="AJ148" s="7"/>
      <c r="AM148" s="2"/>
      <c r="AN148" s="2"/>
      <c r="AO148" s="2"/>
    </row>
    <row r="149" spans="1:41" x14ac:dyDescent="0.2">
      <c r="A149" s="1">
        <v>143</v>
      </c>
      <c r="B149" s="86" t="str">
        <f t="shared" si="56"/>
        <v>143 - Zwergrind - Milchkühe (9000 kg Milch) - Tiefstallmist</v>
      </c>
      <c r="C149" s="248" t="s">
        <v>299</v>
      </c>
      <c r="D149" s="157"/>
      <c r="E149" s="157"/>
      <c r="F149" s="157"/>
      <c r="G149" s="157"/>
      <c r="H149" s="265">
        <v>43.25</v>
      </c>
      <c r="I149" s="266">
        <v>0</v>
      </c>
      <c r="J149" s="157">
        <v>0</v>
      </c>
      <c r="K149" s="270">
        <v>6.3</v>
      </c>
      <c r="L149" s="91">
        <v>0.5</v>
      </c>
      <c r="M149" s="92">
        <v>1</v>
      </c>
      <c r="N149" s="266">
        <v>0</v>
      </c>
      <c r="O149" s="64">
        <v>0</v>
      </c>
      <c r="P149" s="64">
        <v>0</v>
      </c>
      <c r="Q149" s="267">
        <v>0</v>
      </c>
      <c r="R149" s="268">
        <v>23.25</v>
      </c>
      <c r="S149" s="269">
        <v>0</v>
      </c>
      <c r="T149" s="267">
        <v>0</v>
      </c>
      <c r="U149" s="267">
        <v>0</v>
      </c>
      <c r="V149" s="267">
        <v>0</v>
      </c>
      <c r="W149" s="268">
        <v>104.25</v>
      </c>
      <c r="X149" s="100"/>
      <c r="Y149" s="101"/>
      <c r="Z149" s="101"/>
      <c r="AA149" s="102"/>
      <c r="AB149" s="101"/>
      <c r="AC149" s="101"/>
      <c r="AD149" s="101"/>
      <c r="AE149" s="102"/>
      <c r="AF149" s="91"/>
      <c r="AG149" s="64"/>
      <c r="AH149" s="92"/>
      <c r="AI149" s="97" t="s">
        <v>299</v>
      </c>
      <c r="AJ149" s="7"/>
      <c r="AM149" s="2"/>
      <c r="AN149" s="2"/>
      <c r="AO149" s="2"/>
    </row>
    <row r="150" spans="1:41" x14ac:dyDescent="0.2">
      <c r="A150" s="1">
        <v>144</v>
      </c>
      <c r="B150" s="86" t="str">
        <f t="shared" si="56"/>
        <v>144 - Zwergrind - Milchkühe (&gt; 10.000 kg Milch) - Gülle</v>
      </c>
      <c r="C150" s="248" t="s">
        <v>300</v>
      </c>
      <c r="D150" s="157">
        <v>56.3</v>
      </c>
      <c r="E150" s="157"/>
      <c r="F150" s="157"/>
      <c r="G150" s="157"/>
      <c r="H150" s="265"/>
      <c r="I150" s="266">
        <v>6.35</v>
      </c>
      <c r="J150" s="157">
        <v>0</v>
      </c>
      <c r="K150" s="270">
        <v>0</v>
      </c>
      <c r="L150" s="91">
        <v>0.5</v>
      </c>
      <c r="M150" s="92">
        <v>1</v>
      </c>
      <c r="N150" s="266">
        <v>25.55</v>
      </c>
      <c r="O150" s="64">
        <v>0</v>
      </c>
      <c r="P150" s="64">
        <v>0</v>
      </c>
      <c r="Q150" s="267">
        <v>0</v>
      </c>
      <c r="R150" s="268">
        <v>0</v>
      </c>
      <c r="S150" s="269">
        <v>111.7</v>
      </c>
      <c r="T150" s="267">
        <v>0</v>
      </c>
      <c r="U150" s="267">
        <v>0</v>
      </c>
      <c r="V150" s="267">
        <v>0</v>
      </c>
      <c r="W150" s="268">
        <v>0</v>
      </c>
      <c r="X150" s="100"/>
      <c r="Y150" s="101"/>
      <c r="Z150" s="101"/>
      <c r="AA150" s="102"/>
      <c r="AB150" s="101"/>
      <c r="AC150" s="101"/>
      <c r="AD150" s="101"/>
      <c r="AE150" s="102"/>
      <c r="AF150" s="91"/>
      <c r="AG150" s="64"/>
      <c r="AH150" s="92"/>
      <c r="AI150" s="97" t="s">
        <v>300</v>
      </c>
      <c r="AJ150" s="7"/>
      <c r="AM150" s="2"/>
      <c r="AN150" s="2"/>
      <c r="AO150" s="2"/>
    </row>
    <row r="151" spans="1:41" x14ac:dyDescent="0.2">
      <c r="A151" s="1">
        <v>145</v>
      </c>
      <c r="B151" s="86" t="str">
        <f t="shared" si="56"/>
        <v>145 - Zwergrind - Milchkühe (&gt; 10.000 kg Milch) - Mist/Jauche</v>
      </c>
      <c r="C151" s="248" t="s">
        <v>301</v>
      </c>
      <c r="D151" s="157"/>
      <c r="E151" s="157"/>
      <c r="F151" s="157"/>
      <c r="G151" s="157">
        <v>15.45</v>
      </c>
      <c r="H151" s="265">
        <v>30.95</v>
      </c>
      <c r="I151" s="266">
        <v>0</v>
      </c>
      <c r="J151" s="157">
        <v>2.1</v>
      </c>
      <c r="K151" s="270">
        <v>4.05</v>
      </c>
      <c r="L151" s="91">
        <v>0.5</v>
      </c>
      <c r="M151" s="92">
        <v>1</v>
      </c>
      <c r="N151" s="266">
        <v>0</v>
      </c>
      <c r="O151" s="64">
        <v>0</v>
      </c>
      <c r="P151" s="64">
        <v>0</v>
      </c>
      <c r="Q151" s="267">
        <v>1.2775000000000001</v>
      </c>
      <c r="R151" s="268">
        <v>24.272500000000001</v>
      </c>
      <c r="S151" s="269">
        <v>0</v>
      </c>
      <c r="T151" s="267">
        <v>0</v>
      </c>
      <c r="U151" s="267">
        <v>0</v>
      </c>
      <c r="V151" s="267">
        <v>36.860999999999997</v>
      </c>
      <c r="W151" s="268">
        <v>74.838999999999999</v>
      </c>
      <c r="X151" s="100"/>
      <c r="Y151" s="101"/>
      <c r="Z151" s="101"/>
      <c r="AA151" s="102"/>
      <c r="AB151" s="101"/>
      <c r="AC151" s="101"/>
      <c r="AD151" s="101"/>
      <c r="AE151" s="102"/>
      <c r="AF151" s="91"/>
      <c r="AG151" s="64"/>
      <c r="AH151" s="92"/>
      <c r="AI151" s="97" t="s">
        <v>301</v>
      </c>
      <c r="AJ151" s="7"/>
      <c r="AM151" s="2"/>
      <c r="AN151" s="2"/>
      <c r="AO151" s="2"/>
    </row>
    <row r="152" spans="1:41" x14ac:dyDescent="0.2">
      <c r="A152" s="1">
        <v>146</v>
      </c>
      <c r="B152" s="86" t="str">
        <f t="shared" si="56"/>
        <v>146 - Zwergrind - Milchkühe (&gt; 10.000 kg Milch) - Tiefstallmist</v>
      </c>
      <c r="C152" s="248" t="s">
        <v>302</v>
      </c>
      <c r="D152" s="157"/>
      <c r="E152" s="157"/>
      <c r="F152" s="157"/>
      <c r="G152" s="157"/>
      <c r="H152" s="265">
        <v>46.4</v>
      </c>
      <c r="I152" s="266">
        <v>0</v>
      </c>
      <c r="J152" s="157">
        <v>0</v>
      </c>
      <c r="K152" s="270">
        <v>6.5</v>
      </c>
      <c r="L152" s="91">
        <v>0.5</v>
      </c>
      <c r="M152" s="92">
        <v>1</v>
      </c>
      <c r="N152" s="266">
        <v>0</v>
      </c>
      <c r="O152" s="64">
        <v>0</v>
      </c>
      <c r="P152" s="64">
        <v>0</v>
      </c>
      <c r="Q152" s="267">
        <v>0</v>
      </c>
      <c r="R152" s="268">
        <v>25.55</v>
      </c>
      <c r="S152" s="269">
        <v>0</v>
      </c>
      <c r="T152" s="267">
        <v>0</v>
      </c>
      <c r="U152" s="267">
        <v>0</v>
      </c>
      <c r="V152" s="267">
        <v>0</v>
      </c>
      <c r="W152" s="268">
        <v>111.7</v>
      </c>
      <c r="X152" s="100"/>
      <c r="Y152" s="101"/>
      <c r="Z152" s="101"/>
      <c r="AA152" s="102"/>
      <c r="AB152" s="101"/>
      <c r="AC152" s="101"/>
      <c r="AD152" s="101"/>
      <c r="AE152" s="102"/>
      <c r="AF152" s="91"/>
      <c r="AG152" s="64"/>
      <c r="AH152" s="92"/>
      <c r="AI152" s="97" t="s">
        <v>302</v>
      </c>
      <c r="AJ152" s="7"/>
      <c r="AM152" s="2"/>
      <c r="AN152" s="2"/>
      <c r="AO152" s="2"/>
    </row>
    <row r="153" spans="1:41" x14ac:dyDescent="0.2">
      <c r="B153" s="41"/>
      <c r="C153" s="212"/>
      <c r="D153" s="44">
        <v>3</v>
      </c>
      <c r="E153" s="44">
        <v>4</v>
      </c>
      <c r="F153" s="44">
        <v>5</v>
      </c>
      <c r="G153" s="44">
        <v>6</v>
      </c>
      <c r="H153" s="63">
        <v>7</v>
      </c>
      <c r="I153" s="45">
        <v>8</v>
      </c>
      <c r="J153" s="46">
        <v>9</v>
      </c>
      <c r="K153" s="47">
        <v>10</v>
      </c>
      <c r="L153" s="45">
        <v>14</v>
      </c>
      <c r="M153" s="47">
        <v>15</v>
      </c>
      <c r="N153" s="45"/>
      <c r="O153" s="46"/>
      <c r="P153" s="46"/>
      <c r="Q153" s="46"/>
      <c r="R153" s="47"/>
      <c r="S153" s="45"/>
      <c r="T153" s="46"/>
      <c r="U153" s="46"/>
      <c r="V153" s="46"/>
      <c r="W153" s="47"/>
      <c r="X153" s="45"/>
      <c r="Y153" s="46"/>
      <c r="Z153" s="46"/>
      <c r="AA153" s="46"/>
      <c r="AB153" s="46"/>
      <c r="AC153" s="46"/>
      <c r="AD153" s="46"/>
      <c r="AE153" s="47"/>
      <c r="AF153" s="45">
        <v>11</v>
      </c>
      <c r="AG153" s="46">
        <v>12</v>
      </c>
      <c r="AH153" s="47">
        <v>13</v>
      </c>
      <c r="AI153" s="48"/>
      <c r="AJ153" s="7"/>
      <c r="AM153" s="2"/>
      <c r="AN153" s="2"/>
      <c r="AO153" s="2"/>
    </row>
    <row r="154" spans="1:41" x14ac:dyDescent="0.2">
      <c r="B154" s="8"/>
      <c r="C154" s="8"/>
      <c r="D154" s="271"/>
      <c r="E154" s="271"/>
      <c r="F154" s="271"/>
      <c r="G154" s="271"/>
      <c r="H154" s="271"/>
      <c r="I154" s="272"/>
      <c r="J154" s="272"/>
      <c r="K154" s="272"/>
      <c r="L154" s="272"/>
      <c r="M154" s="272"/>
      <c r="N154" s="272" t="s">
        <v>303</v>
      </c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7"/>
      <c r="AM154" s="2"/>
      <c r="AN154" s="2"/>
      <c r="AO154" s="2"/>
    </row>
    <row r="155" spans="1:41" ht="13.5" thickBot="1" x14ac:dyDescent="0.25">
      <c r="A155" s="273"/>
      <c r="B155" s="274"/>
      <c r="C155" s="274"/>
      <c r="D155" s="273"/>
      <c r="E155" s="273"/>
      <c r="F155" s="273"/>
      <c r="G155" s="273"/>
      <c r="H155" s="27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M155" s="2"/>
      <c r="AN155" s="2"/>
      <c r="AO155" s="2"/>
    </row>
    <row r="156" spans="1:41" ht="42.75" customHeight="1" x14ac:dyDescent="0.2">
      <c r="C156" s="275" t="s">
        <v>304</v>
      </c>
      <c r="D156" s="276" t="s">
        <v>11</v>
      </c>
      <c r="E156" s="277" t="s">
        <v>305</v>
      </c>
      <c r="F156" s="276" t="s">
        <v>146</v>
      </c>
      <c r="G156" s="278" t="s">
        <v>306</v>
      </c>
      <c r="H156" s="279" t="s">
        <v>307</v>
      </c>
      <c r="I156" s="280" t="s">
        <v>13</v>
      </c>
      <c r="J156" s="281" t="s">
        <v>14</v>
      </c>
      <c r="K156" s="282" t="s">
        <v>308</v>
      </c>
      <c r="L156" s="276" t="s">
        <v>309</v>
      </c>
      <c r="M156" s="278" t="s">
        <v>310</v>
      </c>
      <c r="N156" s="279" t="s">
        <v>311</v>
      </c>
      <c r="O156" s="280" t="s">
        <v>312</v>
      </c>
      <c r="P156" s="281" t="s">
        <v>313</v>
      </c>
      <c r="AM156" s="2"/>
      <c r="AN156" s="2"/>
      <c r="AO156" s="2"/>
    </row>
    <row r="157" spans="1:41" x14ac:dyDescent="0.2">
      <c r="B157" s="86"/>
      <c r="C157" s="283"/>
      <c r="D157" s="284"/>
      <c r="E157" s="284"/>
      <c r="F157" s="284"/>
      <c r="G157" s="285"/>
      <c r="H157" s="286"/>
      <c r="I157" s="284"/>
      <c r="J157" s="287"/>
      <c r="K157" s="288"/>
      <c r="L157" s="284"/>
      <c r="M157" s="285"/>
      <c r="N157" s="286"/>
      <c r="O157" s="284"/>
      <c r="P157" s="287"/>
      <c r="AM157" s="2"/>
      <c r="AN157" s="2"/>
      <c r="AO157" s="2"/>
    </row>
    <row r="158" spans="1:41" x14ac:dyDescent="0.2">
      <c r="B158" s="86"/>
      <c r="C158" s="283" t="e">
        <f>IF(ISBLANK(#REF!),#REF!,#REF!)</f>
        <v>#REF!</v>
      </c>
      <c r="D158" s="289" t="e">
        <f>#REF!</f>
        <v>#REF!</v>
      </c>
      <c r="E158" s="289" t="e">
        <f>#REF!-#REF!</f>
        <v>#REF!</v>
      </c>
      <c r="F158" s="290" t="e">
        <f>#REF!</f>
        <v>#REF!</v>
      </c>
      <c r="G158" s="291" t="e">
        <f>#REF!</f>
        <v>#REF!</v>
      </c>
      <c r="H158" s="292" t="e">
        <f>#REF!</f>
        <v>#REF!</v>
      </c>
      <c r="I158" s="290" t="e">
        <f>#REF!</f>
        <v>#REF!</v>
      </c>
      <c r="J158" s="293" t="e">
        <f>#REF!</f>
        <v>#REF!</v>
      </c>
      <c r="K158" s="294" t="e">
        <f>#REF!</f>
        <v>#REF!</v>
      </c>
      <c r="L158" s="290" t="e">
        <f>#REF!</f>
        <v>#REF!</v>
      </c>
      <c r="M158" s="291" t="e">
        <f>#REF!</f>
        <v>#REF!</v>
      </c>
      <c r="N158" s="295" t="e">
        <f t="shared" ref="N158:N177" si="57">$E158*H158</f>
        <v>#REF!</v>
      </c>
      <c r="O158" s="296" t="e">
        <f t="shared" ref="O158:O177" si="58">$E158*I158</f>
        <v>#REF!</v>
      </c>
      <c r="P158" s="297" t="e">
        <f t="shared" ref="P158:P177" si="59">$E158*J158</f>
        <v>#REF!</v>
      </c>
      <c r="AM158" s="2"/>
      <c r="AN158" s="2"/>
      <c r="AO158" s="2"/>
    </row>
    <row r="159" spans="1:41" x14ac:dyDescent="0.2">
      <c r="B159" s="86"/>
      <c r="C159" s="283" t="e">
        <f>IF(ISBLANK(#REF!),#REF!,#REF!)</f>
        <v>#REF!</v>
      </c>
      <c r="D159" s="289" t="e">
        <f>#REF!</f>
        <v>#REF!</v>
      </c>
      <c r="E159" s="289" t="e">
        <f>#REF!-#REF!</f>
        <v>#REF!</v>
      </c>
      <c r="F159" s="290" t="e">
        <f>#REF!</f>
        <v>#REF!</v>
      </c>
      <c r="G159" s="291" t="e">
        <f>#REF!</f>
        <v>#REF!</v>
      </c>
      <c r="H159" s="292" t="e">
        <f>#REF!</f>
        <v>#REF!</v>
      </c>
      <c r="I159" s="290" t="e">
        <f>#REF!</f>
        <v>#REF!</v>
      </c>
      <c r="J159" s="293" t="e">
        <f>#REF!</f>
        <v>#REF!</v>
      </c>
      <c r="K159" s="294" t="e">
        <f>#REF!</f>
        <v>#REF!</v>
      </c>
      <c r="L159" s="290" t="e">
        <f>#REF!</f>
        <v>#REF!</v>
      </c>
      <c r="M159" s="285" t="s">
        <v>314</v>
      </c>
      <c r="N159" s="295" t="e">
        <f t="shared" si="57"/>
        <v>#REF!</v>
      </c>
      <c r="O159" s="296" t="e">
        <f t="shared" si="58"/>
        <v>#REF!</v>
      </c>
      <c r="P159" s="297" t="e">
        <f t="shared" si="59"/>
        <v>#REF!</v>
      </c>
      <c r="AM159" s="2"/>
      <c r="AN159" s="2"/>
      <c r="AO159" s="2"/>
    </row>
    <row r="160" spans="1:41" x14ac:dyDescent="0.2">
      <c r="B160" s="86"/>
      <c r="C160" s="283" t="e">
        <f>IF(ISBLANK(#REF!),#REF!,#REF!)</f>
        <v>#REF!</v>
      </c>
      <c r="D160" s="289" t="e">
        <f>#REF!</f>
        <v>#REF!</v>
      </c>
      <c r="E160" s="289" t="e">
        <f>#REF!-#REF!</f>
        <v>#REF!</v>
      </c>
      <c r="F160" s="290" t="e">
        <f>#REF!</f>
        <v>#REF!</v>
      </c>
      <c r="G160" s="291" t="e">
        <f>#REF!</f>
        <v>#REF!</v>
      </c>
      <c r="H160" s="292" t="e">
        <f>#REF!</f>
        <v>#REF!</v>
      </c>
      <c r="I160" s="290" t="e">
        <f>#REF!</f>
        <v>#REF!</v>
      </c>
      <c r="J160" s="293" t="e">
        <f>#REF!</f>
        <v>#REF!</v>
      </c>
      <c r="K160" s="294" t="e">
        <f>#REF!</f>
        <v>#REF!</v>
      </c>
      <c r="L160" s="290" t="e">
        <f>#REF!</f>
        <v>#REF!</v>
      </c>
      <c r="M160" s="285" t="s">
        <v>314</v>
      </c>
      <c r="N160" s="295" t="e">
        <f t="shared" si="57"/>
        <v>#REF!</v>
      </c>
      <c r="O160" s="296" t="e">
        <f t="shared" si="58"/>
        <v>#REF!</v>
      </c>
      <c r="P160" s="297" t="e">
        <f t="shared" si="59"/>
        <v>#REF!</v>
      </c>
      <c r="AM160" s="2"/>
      <c r="AN160" s="2"/>
      <c r="AO160" s="2"/>
    </row>
    <row r="161" spans="1:41" x14ac:dyDescent="0.2">
      <c r="B161" s="86"/>
      <c r="C161" s="283" t="e">
        <f>IF(ISBLANK(#REF!),#REF!,#REF!)</f>
        <v>#REF!</v>
      </c>
      <c r="D161" s="289" t="e">
        <f>#REF!</f>
        <v>#REF!</v>
      </c>
      <c r="E161" s="289" t="e">
        <f>#REF!-#REF!</f>
        <v>#REF!</v>
      </c>
      <c r="F161" s="290" t="e">
        <f>#REF!</f>
        <v>#REF!</v>
      </c>
      <c r="G161" s="291" t="e">
        <f>#REF!</f>
        <v>#REF!</v>
      </c>
      <c r="H161" s="292" t="e">
        <f>#REF!</f>
        <v>#REF!</v>
      </c>
      <c r="I161" s="290" t="e">
        <f>#REF!</f>
        <v>#REF!</v>
      </c>
      <c r="J161" s="293" t="e">
        <f>#REF!</f>
        <v>#REF!</v>
      </c>
      <c r="K161" s="294" t="e">
        <f>#REF!</f>
        <v>#REF!</v>
      </c>
      <c r="L161" s="290" t="e">
        <f>#REF!</f>
        <v>#REF!</v>
      </c>
      <c r="M161" s="285" t="s">
        <v>314</v>
      </c>
      <c r="N161" s="295" t="e">
        <f t="shared" si="57"/>
        <v>#REF!</v>
      </c>
      <c r="O161" s="296" t="e">
        <f t="shared" si="58"/>
        <v>#REF!</v>
      </c>
      <c r="P161" s="297" t="e">
        <f t="shared" si="59"/>
        <v>#REF!</v>
      </c>
      <c r="AM161" s="2"/>
      <c r="AN161" s="2"/>
      <c r="AO161" s="2"/>
    </row>
    <row r="162" spans="1:41" x14ac:dyDescent="0.2">
      <c r="B162" s="86"/>
      <c r="C162" s="283" t="e">
        <f>IF(ISBLANK(#REF!),#REF!,#REF!)</f>
        <v>#REF!</v>
      </c>
      <c r="D162" s="289" t="e">
        <f>#REF!</f>
        <v>#REF!</v>
      </c>
      <c r="E162" s="289" t="e">
        <f>#REF!-#REF!</f>
        <v>#REF!</v>
      </c>
      <c r="F162" s="290" t="e">
        <f>#REF!</f>
        <v>#REF!</v>
      </c>
      <c r="G162" s="291" t="e">
        <f>#REF!</f>
        <v>#REF!</v>
      </c>
      <c r="H162" s="292" t="e">
        <f>#REF!</f>
        <v>#REF!</v>
      </c>
      <c r="I162" s="290" t="e">
        <f>#REF!</f>
        <v>#REF!</v>
      </c>
      <c r="J162" s="293" t="e">
        <f>#REF!</f>
        <v>#REF!</v>
      </c>
      <c r="K162" s="294" t="e">
        <f>#REF!</f>
        <v>#REF!</v>
      </c>
      <c r="L162" s="290" t="e">
        <f>#REF!</f>
        <v>#REF!</v>
      </c>
      <c r="M162" s="285" t="s">
        <v>314</v>
      </c>
      <c r="N162" s="295" t="e">
        <f t="shared" si="57"/>
        <v>#REF!</v>
      </c>
      <c r="O162" s="296" t="e">
        <f t="shared" si="58"/>
        <v>#REF!</v>
      </c>
      <c r="P162" s="297" t="e">
        <f t="shared" si="59"/>
        <v>#REF!</v>
      </c>
      <c r="AM162" s="2"/>
      <c r="AN162" s="2"/>
      <c r="AO162" s="2"/>
    </row>
    <row r="163" spans="1:41" x14ac:dyDescent="0.2">
      <c r="B163" s="86"/>
      <c r="C163" s="283" t="e">
        <f>IF(ISBLANK(#REF!),#REF!,#REF!)</f>
        <v>#REF!</v>
      </c>
      <c r="D163" s="289" t="e">
        <f>#REF!</f>
        <v>#REF!</v>
      </c>
      <c r="E163" s="289" t="e">
        <f>#REF!-#REF!</f>
        <v>#REF!</v>
      </c>
      <c r="F163" s="290" t="e">
        <f>#REF!</f>
        <v>#REF!</v>
      </c>
      <c r="G163" s="291" t="e">
        <f>#REF!</f>
        <v>#REF!</v>
      </c>
      <c r="H163" s="292" t="e">
        <f>#REF!</f>
        <v>#REF!</v>
      </c>
      <c r="I163" s="290" t="e">
        <f>#REF!</f>
        <v>#REF!</v>
      </c>
      <c r="J163" s="293" t="e">
        <f>#REF!</f>
        <v>#REF!</v>
      </c>
      <c r="K163" s="294" t="e">
        <f>#REF!</f>
        <v>#REF!</v>
      </c>
      <c r="L163" s="290" t="e">
        <f>#REF!</f>
        <v>#REF!</v>
      </c>
      <c r="M163" s="285" t="s">
        <v>314</v>
      </c>
      <c r="N163" s="295" t="e">
        <f t="shared" si="57"/>
        <v>#REF!</v>
      </c>
      <c r="O163" s="296" t="e">
        <f t="shared" si="58"/>
        <v>#REF!</v>
      </c>
      <c r="P163" s="297" t="e">
        <f t="shared" si="59"/>
        <v>#REF!</v>
      </c>
      <c r="AM163" s="2"/>
      <c r="AN163" s="2"/>
      <c r="AO163" s="2"/>
    </row>
    <row r="164" spans="1:41" x14ac:dyDescent="0.2">
      <c r="A164" s="1">
        <v>4</v>
      </c>
      <c r="B164" s="86"/>
      <c r="C164" s="283" t="e">
        <f>IF(ISTEXT(#REF!),#REF!,#REF!)</f>
        <v>#REF!</v>
      </c>
      <c r="D164" s="289" t="e">
        <f>#REF!</f>
        <v>#REF!</v>
      </c>
      <c r="E164" s="289" t="e">
        <f t="shared" ref="E164:E195" si="60">D164</f>
        <v>#REF!</v>
      </c>
      <c r="F164" s="290" t="e">
        <f>#REF!</f>
        <v>#REF!</v>
      </c>
      <c r="G164" s="291" t="e">
        <f>#REF!</f>
        <v>#REF!</v>
      </c>
      <c r="H164" s="292" t="e">
        <f>#REF!</f>
        <v>#REF!</v>
      </c>
      <c r="I164" s="290" t="e">
        <f>#REF!</f>
        <v>#REF!</v>
      </c>
      <c r="J164" s="293" t="e">
        <f>#REF!</f>
        <v>#REF!</v>
      </c>
      <c r="K164" s="294" t="e">
        <f>#REF!</f>
        <v>#REF!</v>
      </c>
      <c r="L164" s="290" t="e">
        <f>#REF!</f>
        <v>#REF!</v>
      </c>
      <c r="M164" s="291" t="e">
        <f>#REF!</f>
        <v>#REF!</v>
      </c>
      <c r="N164" s="295" t="e">
        <f t="shared" si="57"/>
        <v>#REF!</v>
      </c>
      <c r="O164" s="296" t="e">
        <f t="shared" si="58"/>
        <v>#REF!</v>
      </c>
      <c r="P164" s="297" t="e">
        <f t="shared" si="59"/>
        <v>#REF!</v>
      </c>
      <c r="Q164" s="298" t="s">
        <v>315</v>
      </c>
      <c r="R164" s="298" t="s">
        <v>348</v>
      </c>
      <c r="AM164" s="2"/>
      <c r="AN164" s="2"/>
      <c r="AO164" s="2"/>
    </row>
    <row r="165" spans="1:41" x14ac:dyDescent="0.2">
      <c r="A165" s="1">
        <v>5</v>
      </c>
      <c r="B165" s="86"/>
      <c r="C165" s="283" t="e">
        <f>IF(ISTEXT(#REF!),#REF!,#REF!)</f>
        <v>#REF!</v>
      </c>
      <c r="D165" s="289" t="e">
        <f>#REF!</f>
        <v>#REF!</v>
      </c>
      <c r="E165" s="289" t="e">
        <f t="shared" si="60"/>
        <v>#REF!</v>
      </c>
      <c r="F165" s="290" t="e">
        <f>#REF!</f>
        <v>#REF!</v>
      </c>
      <c r="G165" s="291" t="e">
        <f>#REF!</f>
        <v>#REF!</v>
      </c>
      <c r="H165" s="292" t="e">
        <f>#REF!</f>
        <v>#REF!</v>
      </c>
      <c r="I165" s="290" t="e">
        <f>#REF!</f>
        <v>#REF!</v>
      </c>
      <c r="J165" s="293" t="e">
        <f>#REF!</f>
        <v>#REF!</v>
      </c>
      <c r="K165" s="294" t="e">
        <f>#REF!</f>
        <v>#REF!</v>
      </c>
      <c r="L165" s="290" t="e">
        <f>#REF!</f>
        <v>#REF!</v>
      </c>
      <c r="M165" s="291" t="e">
        <f>#REF!</f>
        <v>#REF!</v>
      </c>
      <c r="N165" s="295" t="e">
        <f t="shared" si="57"/>
        <v>#REF!</v>
      </c>
      <c r="O165" s="296" t="e">
        <f t="shared" si="58"/>
        <v>#REF!</v>
      </c>
      <c r="P165" s="297" t="e">
        <f t="shared" si="59"/>
        <v>#REF!</v>
      </c>
      <c r="Q165" s="431" t="s">
        <v>316</v>
      </c>
      <c r="R165" s="431" t="s">
        <v>316</v>
      </c>
      <c r="AM165" s="2"/>
      <c r="AN165" s="2"/>
      <c r="AO165" s="2"/>
    </row>
    <row r="166" spans="1:41" x14ac:dyDescent="0.2">
      <c r="A166" s="1">
        <v>6</v>
      </c>
      <c r="B166" s="86"/>
      <c r="C166" s="283" t="e">
        <f>IF(ISTEXT(#REF!),#REF!,#REF!)</f>
        <v>#REF!</v>
      </c>
      <c r="D166" s="289" t="e">
        <f>#REF!</f>
        <v>#REF!</v>
      </c>
      <c r="E166" s="289" t="e">
        <f t="shared" si="60"/>
        <v>#REF!</v>
      </c>
      <c r="F166" s="290" t="e">
        <f>#REF!</f>
        <v>#REF!</v>
      </c>
      <c r="G166" s="291" t="e">
        <f>#REF!</f>
        <v>#REF!</v>
      </c>
      <c r="H166" s="292" t="e">
        <f>#REF!</f>
        <v>#REF!</v>
      </c>
      <c r="I166" s="290" t="e">
        <f>#REF!</f>
        <v>#REF!</v>
      </c>
      <c r="J166" s="293" t="e">
        <f>#REF!</f>
        <v>#REF!</v>
      </c>
      <c r="K166" s="294" t="e">
        <f>#REF!</f>
        <v>#REF!</v>
      </c>
      <c r="L166" s="290" t="e">
        <f>#REF!</f>
        <v>#REF!</v>
      </c>
      <c r="M166" s="291" t="e">
        <f>#REF!</f>
        <v>#REF!</v>
      </c>
      <c r="N166" s="295" t="e">
        <f t="shared" si="57"/>
        <v>#REF!</v>
      </c>
      <c r="O166" s="296" t="e">
        <f t="shared" si="58"/>
        <v>#REF!</v>
      </c>
      <c r="P166" s="297" t="e">
        <f t="shared" si="59"/>
        <v>#REF!</v>
      </c>
      <c r="Q166" s="431"/>
      <c r="R166" s="431"/>
      <c r="AM166" s="2"/>
      <c r="AN166" s="2"/>
      <c r="AO166" s="2"/>
    </row>
    <row r="167" spans="1:41" x14ac:dyDescent="0.2">
      <c r="A167" s="1">
        <v>7</v>
      </c>
      <c r="B167" s="86"/>
      <c r="C167" s="283" t="e">
        <f>IF(ISTEXT(#REF!),#REF!,#REF!)</f>
        <v>#REF!</v>
      </c>
      <c r="D167" s="289" t="e">
        <f>#REF!</f>
        <v>#REF!</v>
      </c>
      <c r="E167" s="289" t="e">
        <f t="shared" si="60"/>
        <v>#REF!</v>
      </c>
      <c r="F167" s="290" t="e">
        <f>#REF!</f>
        <v>#REF!</v>
      </c>
      <c r="G167" s="291" t="e">
        <f>#REF!</f>
        <v>#REF!</v>
      </c>
      <c r="H167" s="292" t="e">
        <f>#REF!</f>
        <v>#REF!</v>
      </c>
      <c r="I167" s="290" t="e">
        <f>#REF!</f>
        <v>#REF!</v>
      </c>
      <c r="J167" s="293" t="e">
        <f>#REF!</f>
        <v>#REF!</v>
      </c>
      <c r="K167" s="294" t="e">
        <f>#REF!</f>
        <v>#REF!</v>
      </c>
      <c r="L167" s="290" t="e">
        <f>#REF!</f>
        <v>#REF!</v>
      </c>
      <c r="M167" s="291" t="e">
        <f>#REF!</f>
        <v>#REF!</v>
      </c>
      <c r="N167" s="295" t="e">
        <f t="shared" si="57"/>
        <v>#REF!</v>
      </c>
      <c r="O167" s="296" t="e">
        <f t="shared" si="58"/>
        <v>#REF!</v>
      </c>
      <c r="P167" s="297" t="e">
        <f t="shared" si="59"/>
        <v>#REF!</v>
      </c>
      <c r="Q167" s="431"/>
      <c r="R167" s="431"/>
      <c r="AM167" s="2"/>
      <c r="AN167" s="2"/>
      <c r="AO167" s="2"/>
    </row>
    <row r="168" spans="1:41" x14ac:dyDescent="0.2">
      <c r="A168" s="1">
        <v>8</v>
      </c>
      <c r="B168" s="86"/>
      <c r="C168" s="283" t="e">
        <f>IF(ISTEXT(#REF!),#REF!,#REF!)</f>
        <v>#REF!</v>
      </c>
      <c r="D168" s="289" t="e">
        <f>#REF!</f>
        <v>#REF!</v>
      </c>
      <c r="E168" s="289" t="e">
        <f t="shared" si="60"/>
        <v>#REF!</v>
      </c>
      <c r="F168" s="290" t="e">
        <f>#REF!</f>
        <v>#REF!</v>
      </c>
      <c r="G168" s="291" t="e">
        <f>#REF!</f>
        <v>#REF!</v>
      </c>
      <c r="H168" s="292" t="e">
        <f>#REF!</f>
        <v>#REF!</v>
      </c>
      <c r="I168" s="290" t="e">
        <f>#REF!</f>
        <v>#REF!</v>
      </c>
      <c r="J168" s="293" t="e">
        <f>#REF!</f>
        <v>#REF!</v>
      </c>
      <c r="K168" s="294" t="e">
        <f>#REF!</f>
        <v>#REF!</v>
      </c>
      <c r="L168" s="290" t="e">
        <f>#REF!</f>
        <v>#REF!</v>
      </c>
      <c r="M168" s="291" t="e">
        <f>#REF!</f>
        <v>#REF!</v>
      </c>
      <c r="N168" s="295" t="e">
        <f t="shared" si="57"/>
        <v>#REF!</v>
      </c>
      <c r="O168" s="296" t="e">
        <f t="shared" si="58"/>
        <v>#REF!</v>
      </c>
      <c r="P168" s="297" t="e">
        <f t="shared" si="59"/>
        <v>#REF!</v>
      </c>
      <c r="Q168" s="431"/>
      <c r="R168" s="431"/>
      <c r="AM168" s="2"/>
      <c r="AN168" s="2"/>
      <c r="AO168" s="2"/>
    </row>
    <row r="169" spans="1:41" x14ac:dyDescent="0.2">
      <c r="A169" s="1">
        <v>9</v>
      </c>
      <c r="B169" s="86"/>
      <c r="C169" s="283" t="e">
        <f>IF(ISTEXT(#REF!),#REF!,#REF!)</f>
        <v>#REF!</v>
      </c>
      <c r="D169" s="289" t="e">
        <f>#REF!</f>
        <v>#REF!</v>
      </c>
      <c r="E169" s="289" t="e">
        <f t="shared" si="60"/>
        <v>#REF!</v>
      </c>
      <c r="F169" s="290" t="e">
        <f>#REF!</f>
        <v>#REF!</v>
      </c>
      <c r="G169" s="291" t="e">
        <f>#REF!</f>
        <v>#REF!</v>
      </c>
      <c r="H169" s="292" t="e">
        <f>#REF!</f>
        <v>#REF!</v>
      </c>
      <c r="I169" s="290" t="e">
        <f>#REF!</f>
        <v>#REF!</v>
      </c>
      <c r="J169" s="293" t="e">
        <f>#REF!</f>
        <v>#REF!</v>
      </c>
      <c r="K169" s="294" t="e">
        <f>#REF!</f>
        <v>#REF!</v>
      </c>
      <c r="L169" s="290" t="e">
        <f>#REF!</f>
        <v>#REF!</v>
      </c>
      <c r="M169" s="291" t="e">
        <f>#REF!</f>
        <v>#REF!</v>
      </c>
      <c r="N169" s="295" t="e">
        <f t="shared" si="57"/>
        <v>#REF!</v>
      </c>
      <c r="O169" s="296" t="e">
        <f t="shared" si="58"/>
        <v>#REF!</v>
      </c>
      <c r="P169" s="297" t="e">
        <f t="shared" si="59"/>
        <v>#REF!</v>
      </c>
      <c r="Q169" s="431"/>
      <c r="R169" s="431"/>
      <c r="AM169" s="2"/>
      <c r="AN169" s="2"/>
      <c r="AO169" s="2"/>
    </row>
    <row r="170" spans="1:41" x14ac:dyDescent="0.2">
      <c r="A170" s="1">
        <v>10</v>
      </c>
      <c r="B170" s="86"/>
      <c r="C170" s="283" t="e">
        <f>IF(ISTEXT(#REF!),#REF!,#REF!)</f>
        <v>#REF!</v>
      </c>
      <c r="D170" s="289" t="e">
        <f>#REF!</f>
        <v>#REF!</v>
      </c>
      <c r="E170" s="289" t="e">
        <f t="shared" si="60"/>
        <v>#REF!</v>
      </c>
      <c r="F170" s="290" t="e">
        <f>#REF!</f>
        <v>#REF!</v>
      </c>
      <c r="G170" s="291" t="e">
        <f>#REF!</f>
        <v>#REF!</v>
      </c>
      <c r="H170" s="292" t="e">
        <f>#REF!</f>
        <v>#REF!</v>
      </c>
      <c r="I170" s="290" t="e">
        <f>#REF!</f>
        <v>#REF!</v>
      </c>
      <c r="J170" s="293" t="e">
        <f>#REF!</f>
        <v>#REF!</v>
      </c>
      <c r="K170" s="294" t="e">
        <f>#REF!</f>
        <v>#REF!</v>
      </c>
      <c r="L170" s="290" t="e">
        <f>#REF!</f>
        <v>#REF!</v>
      </c>
      <c r="M170" s="291" t="e">
        <f>#REF!</f>
        <v>#REF!</v>
      </c>
      <c r="N170" s="295" t="e">
        <f t="shared" si="57"/>
        <v>#REF!</v>
      </c>
      <c r="O170" s="296" t="e">
        <f t="shared" si="58"/>
        <v>#REF!</v>
      </c>
      <c r="P170" s="297" t="e">
        <f t="shared" si="59"/>
        <v>#REF!</v>
      </c>
      <c r="Q170" s="431"/>
      <c r="R170" s="431"/>
      <c r="AM170" s="2"/>
      <c r="AN170" s="2"/>
      <c r="AO170" s="2"/>
    </row>
    <row r="171" spans="1:41" x14ac:dyDescent="0.2">
      <c r="A171" s="1">
        <v>11</v>
      </c>
      <c r="B171" s="86"/>
      <c r="C171" s="283" t="e">
        <f>IF(ISTEXT(#REF!),#REF!,#REF!)</f>
        <v>#REF!</v>
      </c>
      <c r="D171" s="289" t="e">
        <f>#REF!</f>
        <v>#REF!</v>
      </c>
      <c r="E171" s="289" t="e">
        <f t="shared" si="60"/>
        <v>#REF!</v>
      </c>
      <c r="F171" s="290" t="e">
        <f>#REF!</f>
        <v>#REF!</v>
      </c>
      <c r="G171" s="291" t="e">
        <f>#REF!</f>
        <v>#REF!</v>
      </c>
      <c r="H171" s="292" t="e">
        <f>#REF!</f>
        <v>#REF!</v>
      </c>
      <c r="I171" s="290" t="e">
        <f>#REF!</f>
        <v>#REF!</v>
      </c>
      <c r="J171" s="293" t="e">
        <f>#REF!</f>
        <v>#REF!</v>
      </c>
      <c r="K171" s="294" t="e">
        <f>#REF!</f>
        <v>#REF!</v>
      </c>
      <c r="L171" s="290" t="e">
        <f>#REF!</f>
        <v>#REF!</v>
      </c>
      <c r="M171" s="291" t="e">
        <f>#REF!</f>
        <v>#REF!</v>
      </c>
      <c r="N171" s="295" t="e">
        <f t="shared" si="57"/>
        <v>#REF!</v>
      </c>
      <c r="O171" s="296" t="e">
        <f t="shared" si="58"/>
        <v>#REF!</v>
      </c>
      <c r="P171" s="297" t="e">
        <f t="shared" si="59"/>
        <v>#REF!</v>
      </c>
      <c r="Q171" s="431"/>
      <c r="R171" s="431"/>
      <c r="AM171" s="2"/>
      <c r="AN171" s="2"/>
      <c r="AO171" s="2"/>
    </row>
    <row r="172" spans="1:41" x14ac:dyDescent="0.2">
      <c r="A172" s="1">
        <v>12</v>
      </c>
      <c r="B172" s="86"/>
      <c r="C172" s="283" t="e">
        <f>IF(ISTEXT(#REF!),#REF!,#REF!)</f>
        <v>#REF!</v>
      </c>
      <c r="D172" s="289" t="e">
        <f>#REF!</f>
        <v>#REF!</v>
      </c>
      <c r="E172" s="289" t="e">
        <f t="shared" si="60"/>
        <v>#REF!</v>
      </c>
      <c r="F172" s="290" t="e">
        <f>#REF!</f>
        <v>#REF!</v>
      </c>
      <c r="G172" s="291" t="e">
        <f>#REF!</f>
        <v>#REF!</v>
      </c>
      <c r="H172" s="292" t="e">
        <f>#REF!</f>
        <v>#REF!</v>
      </c>
      <c r="I172" s="290" t="e">
        <f>#REF!</f>
        <v>#REF!</v>
      </c>
      <c r="J172" s="293" t="e">
        <f>#REF!</f>
        <v>#REF!</v>
      </c>
      <c r="K172" s="294" t="e">
        <f>#REF!</f>
        <v>#REF!</v>
      </c>
      <c r="L172" s="290" t="e">
        <f>#REF!</f>
        <v>#REF!</v>
      </c>
      <c r="M172" s="291" t="e">
        <f>#REF!</f>
        <v>#REF!</v>
      </c>
      <c r="N172" s="295" t="e">
        <f t="shared" si="57"/>
        <v>#REF!</v>
      </c>
      <c r="O172" s="296" t="e">
        <f t="shared" si="58"/>
        <v>#REF!</v>
      </c>
      <c r="P172" s="297" t="e">
        <f t="shared" si="59"/>
        <v>#REF!</v>
      </c>
      <c r="Q172" s="431"/>
      <c r="R172" s="431"/>
      <c r="AM172" s="2"/>
      <c r="AN172" s="2"/>
      <c r="AO172" s="2"/>
    </row>
    <row r="173" spans="1:41" x14ac:dyDescent="0.2">
      <c r="A173" s="1">
        <v>13</v>
      </c>
      <c r="B173" s="86"/>
      <c r="C173" s="283" t="e">
        <f>IF(ISTEXT(#REF!),#REF!,#REF!)</f>
        <v>#REF!</v>
      </c>
      <c r="D173" s="289" t="e">
        <f>#REF!</f>
        <v>#REF!</v>
      </c>
      <c r="E173" s="289" t="e">
        <f t="shared" si="60"/>
        <v>#REF!</v>
      </c>
      <c r="F173" s="290" t="e">
        <f>#REF!</f>
        <v>#REF!</v>
      </c>
      <c r="G173" s="291" t="e">
        <f>#REF!</f>
        <v>#REF!</v>
      </c>
      <c r="H173" s="292" t="e">
        <f>#REF!</f>
        <v>#REF!</v>
      </c>
      <c r="I173" s="290" t="e">
        <f>#REF!</f>
        <v>#REF!</v>
      </c>
      <c r="J173" s="293" t="e">
        <f>#REF!</f>
        <v>#REF!</v>
      </c>
      <c r="K173" s="294" t="e">
        <f>#REF!</f>
        <v>#REF!</v>
      </c>
      <c r="L173" s="290" t="e">
        <f>#REF!</f>
        <v>#REF!</v>
      </c>
      <c r="M173" s="291" t="e">
        <f>#REF!</f>
        <v>#REF!</v>
      </c>
      <c r="N173" s="295" t="e">
        <f t="shared" si="57"/>
        <v>#REF!</v>
      </c>
      <c r="O173" s="296" t="e">
        <f t="shared" si="58"/>
        <v>#REF!</v>
      </c>
      <c r="P173" s="297" t="e">
        <f t="shared" si="59"/>
        <v>#REF!</v>
      </c>
      <c r="Q173" s="431"/>
      <c r="R173" s="431"/>
      <c r="AM173" s="2"/>
      <c r="AN173" s="2"/>
      <c r="AO173" s="2"/>
    </row>
    <row r="174" spans="1:41" x14ac:dyDescent="0.2">
      <c r="A174" s="1">
        <v>14</v>
      </c>
      <c r="B174" s="86"/>
      <c r="C174" s="283" t="e">
        <f>CONCATENATE(A174," - ",#REF!)</f>
        <v>#REF!</v>
      </c>
      <c r="D174" s="289" t="e">
        <f>#REF!</f>
        <v>#REF!</v>
      </c>
      <c r="E174" s="289" t="e">
        <f t="shared" si="60"/>
        <v>#REF!</v>
      </c>
      <c r="F174" s="290" t="e">
        <f>#REF!</f>
        <v>#REF!</v>
      </c>
      <c r="G174" s="291" t="e">
        <f>#REF!</f>
        <v>#REF!</v>
      </c>
      <c r="H174" s="292" t="e">
        <f>#REF!</f>
        <v>#REF!</v>
      </c>
      <c r="I174" s="290" t="e">
        <f>#REF!</f>
        <v>#REF!</v>
      </c>
      <c r="J174" s="293" t="e">
        <f>#REF!</f>
        <v>#REF!</v>
      </c>
      <c r="K174" s="294" t="e">
        <f>#REF!</f>
        <v>#REF!</v>
      </c>
      <c r="L174" s="290" t="e">
        <f>#REF!</f>
        <v>#REF!</v>
      </c>
      <c r="M174" s="291" t="e">
        <f>#REF!</f>
        <v>#REF!</v>
      </c>
      <c r="N174" s="295" t="e">
        <f t="shared" si="57"/>
        <v>#REF!</v>
      </c>
      <c r="O174" s="296" t="e">
        <f t="shared" si="58"/>
        <v>#REF!</v>
      </c>
      <c r="P174" s="297" t="e">
        <f t="shared" si="59"/>
        <v>#REF!</v>
      </c>
      <c r="Q174" s="431"/>
      <c r="R174" s="431"/>
      <c r="AM174" s="2"/>
      <c r="AN174" s="2"/>
      <c r="AO174" s="2"/>
    </row>
    <row r="175" spans="1:41" x14ac:dyDescent="0.2">
      <c r="A175" s="1">
        <v>15</v>
      </c>
      <c r="B175" s="86"/>
      <c r="C175" s="283" t="e">
        <f>CONCATENATE(A175," - ",#REF!)</f>
        <v>#REF!</v>
      </c>
      <c r="D175" s="289" t="e">
        <f>#REF!</f>
        <v>#REF!</v>
      </c>
      <c r="E175" s="289" t="e">
        <f t="shared" si="60"/>
        <v>#REF!</v>
      </c>
      <c r="F175" s="290" t="e">
        <f>#REF!</f>
        <v>#REF!</v>
      </c>
      <c r="G175" s="291" t="e">
        <f>#REF!</f>
        <v>#REF!</v>
      </c>
      <c r="H175" s="292" t="e">
        <f>#REF!</f>
        <v>#REF!</v>
      </c>
      <c r="I175" s="290" t="e">
        <f>#REF!</f>
        <v>#REF!</v>
      </c>
      <c r="J175" s="293" t="e">
        <f>#REF!</f>
        <v>#REF!</v>
      </c>
      <c r="K175" s="294" t="e">
        <f>#REF!</f>
        <v>#REF!</v>
      </c>
      <c r="L175" s="290" t="e">
        <f>#REF!</f>
        <v>#REF!</v>
      </c>
      <c r="M175" s="291" t="e">
        <f>#REF!</f>
        <v>#REF!</v>
      </c>
      <c r="N175" s="295" t="e">
        <f t="shared" si="57"/>
        <v>#REF!</v>
      </c>
      <c r="O175" s="296" t="e">
        <f t="shared" si="58"/>
        <v>#REF!</v>
      </c>
      <c r="P175" s="297" t="e">
        <f t="shared" si="59"/>
        <v>#REF!</v>
      </c>
      <c r="Q175" s="431"/>
      <c r="R175" s="431"/>
      <c r="AM175" s="2"/>
      <c r="AN175" s="2"/>
      <c r="AO175" s="2"/>
    </row>
    <row r="176" spans="1:41" x14ac:dyDescent="0.2">
      <c r="A176" s="1">
        <v>16</v>
      </c>
      <c r="B176" s="86"/>
      <c r="C176" s="283" t="e">
        <f>CONCATENATE(A176," - ",#REF!)</f>
        <v>#REF!</v>
      </c>
      <c r="D176" s="289" t="e">
        <f>#REF!</f>
        <v>#REF!</v>
      </c>
      <c r="E176" s="289" t="e">
        <f t="shared" si="60"/>
        <v>#REF!</v>
      </c>
      <c r="F176" s="290" t="e">
        <f>#REF!</f>
        <v>#REF!</v>
      </c>
      <c r="G176" s="291" t="e">
        <f>#REF!</f>
        <v>#REF!</v>
      </c>
      <c r="H176" s="292" t="e">
        <f>#REF!</f>
        <v>#REF!</v>
      </c>
      <c r="I176" s="290" t="e">
        <f>#REF!</f>
        <v>#REF!</v>
      </c>
      <c r="J176" s="293" t="e">
        <f>#REF!</f>
        <v>#REF!</v>
      </c>
      <c r="K176" s="294" t="e">
        <f>#REF!</f>
        <v>#REF!</v>
      </c>
      <c r="L176" s="290" t="e">
        <f>#REF!</f>
        <v>#REF!</v>
      </c>
      <c r="M176" s="291" t="e">
        <f>#REF!</f>
        <v>#REF!</v>
      </c>
      <c r="N176" s="295" t="e">
        <f t="shared" si="57"/>
        <v>#REF!</v>
      </c>
      <c r="O176" s="296" t="e">
        <f t="shared" si="58"/>
        <v>#REF!</v>
      </c>
      <c r="P176" s="297" t="e">
        <f t="shared" si="59"/>
        <v>#REF!</v>
      </c>
      <c r="Q176" s="431"/>
      <c r="R176" s="431"/>
      <c r="AM176" s="2"/>
      <c r="AN176" s="2"/>
      <c r="AO176" s="2"/>
    </row>
    <row r="177" spans="1:41" x14ac:dyDescent="0.2">
      <c r="A177" s="1">
        <v>17</v>
      </c>
      <c r="B177" s="86"/>
      <c r="C177" s="283" t="e">
        <f>CONCATENATE(A177," - ",#REF!)</f>
        <v>#REF!</v>
      </c>
      <c r="D177" s="289" t="e">
        <f>#REF!</f>
        <v>#REF!</v>
      </c>
      <c r="E177" s="289" t="e">
        <f t="shared" si="60"/>
        <v>#REF!</v>
      </c>
      <c r="F177" s="290" t="e">
        <f>#REF!</f>
        <v>#REF!</v>
      </c>
      <c r="G177" s="291" t="e">
        <f>#REF!</f>
        <v>#REF!</v>
      </c>
      <c r="H177" s="292" t="e">
        <f>#REF!</f>
        <v>#REF!</v>
      </c>
      <c r="I177" s="290" t="e">
        <f>#REF!</f>
        <v>#REF!</v>
      </c>
      <c r="J177" s="293" t="e">
        <f>#REF!</f>
        <v>#REF!</v>
      </c>
      <c r="K177" s="294" t="e">
        <f>#REF!</f>
        <v>#REF!</v>
      </c>
      <c r="L177" s="290" t="e">
        <f>#REF!</f>
        <v>#REF!</v>
      </c>
      <c r="M177" s="291" t="e">
        <f>#REF!</f>
        <v>#REF!</v>
      </c>
      <c r="N177" s="295" t="e">
        <f t="shared" si="57"/>
        <v>#REF!</v>
      </c>
      <c r="O177" s="296" t="e">
        <f t="shared" si="58"/>
        <v>#REF!</v>
      </c>
      <c r="P177" s="297" t="e">
        <f t="shared" si="59"/>
        <v>#REF!</v>
      </c>
      <c r="Q177" s="299" t="e">
        <f>SUM(O164:O177)</f>
        <v>#REF!</v>
      </c>
      <c r="R177" s="299" t="e">
        <f>SUM(P164:P177)</f>
        <v>#REF!</v>
      </c>
      <c r="AM177" s="2"/>
      <c r="AN177" s="2"/>
      <c r="AO177" s="2"/>
    </row>
    <row r="178" spans="1:41" x14ac:dyDescent="0.2">
      <c r="A178" s="1">
        <v>18</v>
      </c>
      <c r="B178" s="86"/>
      <c r="C178" s="65" t="e">
        <f>CONCATENATE(A178," - ",#REF!)</f>
        <v>#REF!</v>
      </c>
      <c r="D178" s="64" t="e">
        <f>#REF!</f>
        <v>#REF!</v>
      </c>
      <c r="E178" s="13" t="e">
        <f t="shared" si="60"/>
        <v>#REF!</v>
      </c>
      <c r="F178" s="384" t="e">
        <f t="shared" ref="F178:F210" si="61">H178</f>
        <v>#REF!</v>
      </c>
      <c r="G178" s="385" t="e">
        <f t="shared" ref="G178:G210" si="62">H178</f>
        <v>#REF!</v>
      </c>
      <c r="H178" s="386" t="e">
        <f>#REF!</f>
        <v>#REF!</v>
      </c>
      <c r="I178" s="384" t="e">
        <f>#REF!</f>
        <v>#REF!</v>
      </c>
      <c r="J178" s="387" t="e">
        <f>#REF!</f>
        <v>#REF!</v>
      </c>
      <c r="K178" s="379" t="e">
        <f>#REF!</f>
        <v>#REF!</v>
      </c>
      <c r="L178" s="13"/>
      <c r="M178" s="158" t="s">
        <v>317</v>
      </c>
      <c r="N178" s="85" t="e">
        <f t="shared" ref="N178:N223" si="63">$D178*H178</f>
        <v>#REF!</v>
      </c>
      <c r="O178" s="64" t="e">
        <f t="shared" ref="O178:O223" si="64">$D178*I178</f>
        <v>#REF!</v>
      </c>
      <c r="P178" s="92" t="e">
        <f t="shared" ref="P178:P223" si="65">$D178*J178</f>
        <v>#REF!</v>
      </c>
      <c r="AM178" s="2"/>
      <c r="AN178" s="2"/>
      <c r="AO178" s="2"/>
    </row>
    <row r="179" spans="1:41" x14ac:dyDescent="0.2">
      <c r="A179" s="1">
        <v>19</v>
      </c>
      <c r="B179" s="86"/>
      <c r="C179" s="65" t="e">
        <f>CONCATENATE(A179," - ",#REF!)</f>
        <v>#REF!</v>
      </c>
      <c r="D179" s="64" t="e">
        <f>#REF!</f>
        <v>#REF!</v>
      </c>
      <c r="E179" s="13" t="e">
        <f t="shared" si="60"/>
        <v>#REF!</v>
      </c>
      <c r="F179" s="384" t="e">
        <f t="shared" si="61"/>
        <v>#REF!</v>
      </c>
      <c r="G179" s="385" t="e">
        <f t="shared" si="62"/>
        <v>#REF!</v>
      </c>
      <c r="H179" s="386" t="e">
        <f>#REF!</f>
        <v>#REF!</v>
      </c>
      <c r="I179" s="384" t="e">
        <f>#REF!</f>
        <v>#REF!</v>
      </c>
      <c r="J179" s="387" t="e">
        <f>#REF!</f>
        <v>#REF!</v>
      </c>
      <c r="K179" s="379" t="e">
        <f>#REF!</f>
        <v>#REF!</v>
      </c>
      <c r="L179" s="13"/>
      <c r="M179" s="158" t="s">
        <v>317</v>
      </c>
      <c r="N179" s="85" t="e">
        <f t="shared" si="63"/>
        <v>#REF!</v>
      </c>
      <c r="O179" s="64" t="e">
        <f t="shared" si="64"/>
        <v>#REF!</v>
      </c>
      <c r="P179" s="92" t="e">
        <f t="shared" si="65"/>
        <v>#REF!</v>
      </c>
      <c r="AM179" s="2"/>
      <c r="AN179" s="2"/>
      <c r="AO179" s="2"/>
    </row>
    <row r="180" spans="1:41" x14ac:dyDescent="0.2">
      <c r="A180" s="1">
        <v>20</v>
      </c>
      <c r="B180" s="86"/>
      <c r="C180" s="65" t="e">
        <f>CONCATENATE(A180," - ",#REF!)</f>
        <v>#REF!</v>
      </c>
      <c r="D180" s="64" t="e">
        <f>#REF!</f>
        <v>#REF!</v>
      </c>
      <c r="E180" s="13" t="e">
        <f t="shared" si="60"/>
        <v>#REF!</v>
      </c>
      <c r="F180" s="384" t="e">
        <f t="shared" si="61"/>
        <v>#REF!</v>
      </c>
      <c r="G180" s="385" t="e">
        <f t="shared" si="62"/>
        <v>#REF!</v>
      </c>
      <c r="H180" s="386" t="e">
        <f>#REF!</f>
        <v>#REF!</v>
      </c>
      <c r="I180" s="384" t="e">
        <f>#REF!</f>
        <v>#REF!</v>
      </c>
      <c r="J180" s="387" t="e">
        <f>#REF!</f>
        <v>#REF!</v>
      </c>
      <c r="K180" s="379" t="e">
        <f>#REF!</f>
        <v>#REF!</v>
      </c>
      <c r="L180" s="13"/>
      <c r="M180" s="158" t="s">
        <v>317</v>
      </c>
      <c r="N180" s="85" t="e">
        <f t="shared" si="63"/>
        <v>#REF!</v>
      </c>
      <c r="O180" s="64" t="e">
        <f t="shared" si="64"/>
        <v>#REF!</v>
      </c>
      <c r="P180" s="92" t="e">
        <f t="shared" si="65"/>
        <v>#REF!</v>
      </c>
      <c r="AM180" s="2"/>
      <c r="AN180" s="2"/>
      <c r="AO180" s="2"/>
    </row>
    <row r="181" spans="1:41" x14ac:dyDescent="0.2">
      <c r="A181" s="1">
        <v>21</v>
      </c>
      <c r="B181" s="86"/>
      <c r="C181" s="65" t="e">
        <f>CONCATENATE(A181," - ",#REF!)</f>
        <v>#REF!</v>
      </c>
      <c r="D181" s="64" t="e">
        <f>#REF!</f>
        <v>#REF!</v>
      </c>
      <c r="E181" s="13" t="e">
        <f t="shared" si="60"/>
        <v>#REF!</v>
      </c>
      <c r="F181" s="384" t="e">
        <f t="shared" si="61"/>
        <v>#REF!</v>
      </c>
      <c r="G181" s="385" t="e">
        <f t="shared" si="62"/>
        <v>#REF!</v>
      </c>
      <c r="H181" s="386" t="e">
        <f>#REF!</f>
        <v>#REF!</v>
      </c>
      <c r="I181" s="384" t="e">
        <f>#REF!</f>
        <v>#REF!</v>
      </c>
      <c r="J181" s="387" t="e">
        <f>#REF!</f>
        <v>#REF!</v>
      </c>
      <c r="K181" s="379" t="e">
        <f>#REF!</f>
        <v>#REF!</v>
      </c>
      <c r="L181" s="13"/>
      <c r="M181" s="158" t="s">
        <v>317</v>
      </c>
      <c r="N181" s="85" t="e">
        <f t="shared" si="63"/>
        <v>#REF!</v>
      </c>
      <c r="O181" s="64" t="e">
        <f t="shared" si="64"/>
        <v>#REF!</v>
      </c>
      <c r="P181" s="92" t="e">
        <f t="shared" si="65"/>
        <v>#REF!</v>
      </c>
      <c r="AM181" s="2"/>
      <c r="AN181" s="2"/>
      <c r="AO181" s="2"/>
    </row>
    <row r="182" spans="1:41" x14ac:dyDescent="0.2">
      <c r="A182" s="1">
        <v>22</v>
      </c>
      <c r="B182" s="86"/>
      <c r="C182" s="65" t="e">
        <f>CONCATENATE(A182," - ",#REF!)</f>
        <v>#REF!</v>
      </c>
      <c r="D182" s="64" t="e">
        <f>#REF!</f>
        <v>#REF!</v>
      </c>
      <c r="E182" s="13" t="e">
        <f t="shared" si="60"/>
        <v>#REF!</v>
      </c>
      <c r="F182" s="384" t="e">
        <f t="shared" si="61"/>
        <v>#REF!</v>
      </c>
      <c r="G182" s="385" t="e">
        <f t="shared" si="62"/>
        <v>#REF!</v>
      </c>
      <c r="H182" s="386" t="e">
        <f>#REF!</f>
        <v>#REF!</v>
      </c>
      <c r="I182" s="384" t="e">
        <f>#REF!</f>
        <v>#REF!</v>
      </c>
      <c r="J182" s="387" t="e">
        <f>#REF!</f>
        <v>#REF!</v>
      </c>
      <c r="K182" s="379" t="e">
        <f>#REF!</f>
        <v>#REF!</v>
      </c>
      <c r="L182" s="13"/>
      <c r="M182" s="158" t="s">
        <v>317</v>
      </c>
      <c r="N182" s="85" t="e">
        <f t="shared" si="63"/>
        <v>#REF!</v>
      </c>
      <c r="O182" s="64" t="e">
        <f t="shared" si="64"/>
        <v>#REF!</v>
      </c>
      <c r="P182" s="92" t="e">
        <f t="shared" si="65"/>
        <v>#REF!</v>
      </c>
      <c r="AM182" s="2"/>
      <c r="AN182" s="2"/>
      <c r="AO182" s="2"/>
    </row>
    <row r="183" spans="1:41" x14ac:dyDescent="0.2">
      <c r="A183" s="1">
        <v>23</v>
      </c>
      <c r="B183" s="86"/>
      <c r="C183" s="65" t="e">
        <f>CONCATENATE(A183," - ",#REF!)</f>
        <v>#REF!</v>
      </c>
      <c r="D183" s="64" t="e">
        <f>#REF!</f>
        <v>#REF!</v>
      </c>
      <c r="E183" s="13" t="e">
        <f t="shared" si="60"/>
        <v>#REF!</v>
      </c>
      <c r="F183" s="384" t="e">
        <f t="shared" si="61"/>
        <v>#REF!</v>
      </c>
      <c r="G183" s="385" t="e">
        <f t="shared" si="62"/>
        <v>#REF!</v>
      </c>
      <c r="H183" s="386" t="e">
        <f>#REF!</f>
        <v>#REF!</v>
      </c>
      <c r="I183" s="384" t="e">
        <f>#REF!</f>
        <v>#REF!</v>
      </c>
      <c r="J183" s="387" t="e">
        <f>#REF!</f>
        <v>#REF!</v>
      </c>
      <c r="K183" s="379" t="e">
        <f>#REF!</f>
        <v>#REF!</v>
      </c>
      <c r="L183" s="13"/>
      <c r="M183" s="158" t="s">
        <v>317</v>
      </c>
      <c r="N183" s="85" t="e">
        <f t="shared" si="63"/>
        <v>#REF!</v>
      </c>
      <c r="O183" s="64" t="e">
        <f t="shared" si="64"/>
        <v>#REF!</v>
      </c>
      <c r="P183" s="92" t="e">
        <f t="shared" si="65"/>
        <v>#REF!</v>
      </c>
      <c r="AM183" s="2"/>
      <c r="AN183" s="2"/>
      <c r="AO183" s="2"/>
    </row>
    <row r="184" spans="1:41" x14ac:dyDescent="0.2">
      <c r="A184" s="1">
        <v>24</v>
      </c>
      <c r="B184" s="86"/>
      <c r="C184" s="65" t="e">
        <f>CONCATENATE(A184," - ",#REF!)</f>
        <v>#REF!</v>
      </c>
      <c r="D184" s="64" t="e">
        <f>#REF!</f>
        <v>#REF!</v>
      </c>
      <c r="E184" s="13" t="e">
        <f t="shared" si="60"/>
        <v>#REF!</v>
      </c>
      <c r="F184" s="384" t="e">
        <f t="shared" si="61"/>
        <v>#REF!</v>
      </c>
      <c r="G184" s="385" t="e">
        <f t="shared" si="62"/>
        <v>#REF!</v>
      </c>
      <c r="H184" s="386" t="e">
        <f>#REF!</f>
        <v>#REF!</v>
      </c>
      <c r="I184" s="384" t="e">
        <f>#REF!</f>
        <v>#REF!</v>
      </c>
      <c r="J184" s="387" t="e">
        <f>#REF!</f>
        <v>#REF!</v>
      </c>
      <c r="K184" s="379" t="e">
        <f>#REF!</f>
        <v>#REF!</v>
      </c>
      <c r="L184" s="13"/>
      <c r="M184" s="158" t="s">
        <v>317</v>
      </c>
      <c r="N184" s="85" t="e">
        <f t="shared" si="63"/>
        <v>#REF!</v>
      </c>
      <c r="O184" s="64" t="e">
        <f t="shared" si="64"/>
        <v>#REF!</v>
      </c>
      <c r="P184" s="92" t="e">
        <f t="shared" si="65"/>
        <v>#REF!</v>
      </c>
      <c r="AM184" s="2"/>
      <c r="AN184" s="2"/>
      <c r="AO184" s="2"/>
    </row>
    <row r="185" spans="1:41" x14ac:dyDescent="0.2">
      <c r="A185" s="1">
        <v>25</v>
      </c>
      <c r="B185" s="86"/>
      <c r="C185" s="65" t="e">
        <f>CONCATENATE(A185," - ",#REF!)</f>
        <v>#REF!</v>
      </c>
      <c r="D185" s="64" t="e">
        <f>#REF!</f>
        <v>#REF!</v>
      </c>
      <c r="E185" s="13" t="e">
        <f t="shared" si="60"/>
        <v>#REF!</v>
      </c>
      <c r="F185" s="384" t="e">
        <f t="shared" si="61"/>
        <v>#REF!</v>
      </c>
      <c r="G185" s="385" t="e">
        <f t="shared" si="62"/>
        <v>#REF!</v>
      </c>
      <c r="H185" s="386" t="e">
        <f>#REF!</f>
        <v>#REF!</v>
      </c>
      <c r="I185" s="384" t="e">
        <f>#REF!</f>
        <v>#REF!</v>
      </c>
      <c r="J185" s="387" t="e">
        <f>#REF!</f>
        <v>#REF!</v>
      </c>
      <c r="K185" s="379" t="e">
        <f>#REF!</f>
        <v>#REF!</v>
      </c>
      <c r="L185" s="13"/>
      <c r="M185" s="158" t="s">
        <v>317</v>
      </c>
      <c r="N185" s="85" t="e">
        <f t="shared" si="63"/>
        <v>#REF!</v>
      </c>
      <c r="O185" s="64" t="e">
        <f t="shared" si="64"/>
        <v>#REF!</v>
      </c>
      <c r="P185" s="92" t="e">
        <f t="shared" si="65"/>
        <v>#REF!</v>
      </c>
      <c r="AM185" s="2"/>
      <c r="AN185" s="2"/>
      <c r="AO185" s="2"/>
    </row>
    <row r="186" spans="1:41" x14ac:dyDescent="0.2">
      <c r="A186" s="1">
        <v>26</v>
      </c>
      <c r="B186" s="86"/>
      <c r="C186" s="65" t="e">
        <f>CONCATENATE(A186," - ",#REF!)</f>
        <v>#REF!</v>
      </c>
      <c r="D186" s="64" t="e">
        <f>#REF!</f>
        <v>#REF!</v>
      </c>
      <c r="E186" s="13" t="e">
        <f t="shared" si="60"/>
        <v>#REF!</v>
      </c>
      <c r="F186" s="384" t="e">
        <f t="shared" si="61"/>
        <v>#REF!</v>
      </c>
      <c r="G186" s="385" t="e">
        <f t="shared" si="62"/>
        <v>#REF!</v>
      </c>
      <c r="H186" s="386" t="e">
        <f>#REF!</f>
        <v>#REF!</v>
      </c>
      <c r="I186" s="384" t="e">
        <f>#REF!</f>
        <v>#REF!</v>
      </c>
      <c r="J186" s="387" t="e">
        <f>#REF!</f>
        <v>#REF!</v>
      </c>
      <c r="K186" s="379" t="e">
        <f>#REF!</f>
        <v>#REF!</v>
      </c>
      <c r="L186" s="13"/>
      <c r="M186" s="158" t="s">
        <v>317</v>
      </c>
      <c r="N186" s="85" t="e">
        <f t="shared" si="63"/>
        <v>#REF!</v>
      </c>
      <c r="O186" s="64" t="e">
        <f t="shared" si="64"/>
        <v>#REF!</v>
      </c>
      <c r="P186" s="92" t="e">
        <f t="shared" si="65"/>
        <v>#REF!</v>
      </c>
      <c r="AL186" s="2"/>
      <c r="AM186" s="2"/>
      <c r="AN186" s="2"/>
      <c r="AO186" s="2"/>
    </row>
    <row r="187" spans="1:41" x14ac:dyDescent="0.2">
      <c r="A187" s="1">
        <v>27</v>
      </c>
      <c r="B187" s="86"/>
      <c r="C187" s="65" t="e">
        <f>CONCATENATE(A187," - ",#REF!)</f>
        <v>#REF!</v>
      </c>
      <c r="D187" s="64" t="e">
        <f>#REF!</f>
        <v>#REF!</v>
      </c>
      <c r="E187" s="13" t="e">
        <f t="shared" si="60"/>
        <v>#REF!</v>
      </c>
      <c r="F187" s="384" t="e">
        <f t="shared" si="61"/>
        <v>#REF!</v>
      </c>
      <c r="G187" s="385" t="e">
        <f t="shared" si="62"/>
        <v>#REF!</v>
      </c>
      <c r="H187" s="386" t="e">
        <f>#REF!</f>
        <v>#REF!</v>
      </c>
      <c r="I187" s="384" t="e">
        <f>#REF!</f>
        <v>#REF!</v>
      </c>
      <c r="J187" s="387" t="e">
        <f>#REF!</f>
        <v>#REF!</v>
      </c>
      <c r="K187" s="379" t="e">
        <f>#REF!</f>
        <v>#REF!</v>
      </c>
      <c r="L187" s="13"/>
      <c r="M187" s="158" t="s">
        <v>317</v>
      </c>
      <c r="N187" s="85" t="e">
        <f t="shared" si="63"/>
        <v>#REF!</v>
      </c>
      <c r="O187" s="64" t="e">
        <f t="shared" si="64"/>
        <v>#REF!</v>
      </c>
      <c r="P187" s="92" t="e">
        <f t="shared" si="65"/>
        <v>#REF!</v>
      </c>
      <c r="AL187" s="2"/>
      <c r="AM187" s="2"/>
      <c r="AN187" s="2"/>
      <c r="AO187" s="2"/>
    </row>
    <row r="188" spans="1:41" x14ac:dyDescent="0.2">
      <c r="A188" s="1">
        <v>28</v>
      </c>
      <c r="B188" s="86"/>
      <c r="C188" s="65" t="e">
        <f>CONCATENATE(A188," - ",#REF!)</f>
        <v>#REF!</v>
      </c>
      <c r="D188" s="64" t="e">
        <f>#REF!</f>
        <v>#REF!</v>
      </c>
      <c r="E188" s="13" t="e">
        <f t="shared" si="60"/>
        <v>#REF!</v>
      </c>
      <c r="F188" s="384" t="e">
        <f t="shared" si="61"/>
        <v>#REF!</v>
      </c>
      <c r="G188" s="385" t="e">
        <f t="shared" si="62"/>
        <v>#REF!</v>
      </c>
      <c r="H188" s="386" t="e">
        <f>#REF!</f>
        <v>#REF!</v>
      </c>
      <c r="I188" s="384" t="e">
        <f>#REF!</f>
        <v>#REF!</v>
      </c>
      <c r="J188" s="387" t="e">
        <f>#REF!</f>
        <v>#REF!</v>
      </c>
      <c r="K188" s="379" t="e">
        <f>#REF!</f>
        <v>#REF!</v>
      </c>
      <c r="L188" s="13"/>
      <c r="M188" s="158" t="s">
        <v>317</v>
      </c>
      <c r="N188" s="85" t="e">
        <f t="shared" si="63"/>
        <v>#REF!</v>
      </c>
      <c r="O188" s="64" t="e">
        <f t="shared" si="64"/>
        <v>#REF!</v>
      </c>
      <c r="P188" s="92" t="e">
        <f t="shared" si="65"/>
        <v>#REF!</v>
      </c>
    </row>
    <row r="189" spans="1:41" x14ac:dyDescent="0.2">
      <c r="A189" s="1">
        <v>29</v>
      </c>
      <c r="B189" s="86"/>
      <c r="C189" s="65" t="e">
        <f>CONCATENATE(A189," - ",#REF!)</f>
        <v>#REF!</v>
      </c>
      <c r="D189" s="64" t="e">
        <f>#REF!</f>
        <v>#REF!</v>
      </c>
      <c r="E189" s="13" t="e">
        <f t="shared" si="60"/>
        <v>#REF!</v>
      </c>
      <c r="F189" s="384" t="e">
        <f t="shared" si="61"/>
        <v>#REF!</v>
      </c>
      <c r="G189" s="385" t="e">
        <f t="shared" si="62"/>
        <v>#REF!</v>
      </c>
      <c r="H189" s="386" t="e">
        <f>#REF!</f>
        <v>#REF!</v>
      </c>
      <c r="I189" s="384" t="e">
        <f>#REF!</f>
        <v>#REF!</v>
      </c>
      <c r="J189" s="387" t="e">
        <f>#REF!</f>
        <v>#REF!</v>
      </c>
      <c r="K189" s="379" t="e">
        <f>#REF!</f>
        <v>#REF!</v>
      </c>
      <c r="L189" s="13"/>
      <c r="M189" s="158" t="s">
        <v>317</v>
      </c>
      <c r="N189" s="85" t="e">
        <f t="shared" si="63"/>
        <v>#REF!</v>
      </c>
      <c r="O189" s="64" t="e">
        <f t="shared" si="64"/>
        <v>#REF!</v>
      </c>
      <c r="P189" s="92" t="e">
        <f t="shared" si="65"/>
        <v>#REF!</v>
      </c>
    </row>
    <row r="190" spans="1:41" x14ac:dyDescent="0.2">
      <c r="A190" s="1">
        <v>30</v>
      </c>
      <c r="B190" s="86"/>
      <c r="C190" s="65" t="e">
        <f>CONCATENATE(A190," - ",#REF!)</f>
        <v>#REF!</v>
      </c>
      <c r="D190" s="64" t="e">
        <f>#REF!</f>
        <v>#REF!</v>
      </c>
      <c r="E190" s="13" t="e">
        <f t="shared" si="60"/>
        <v>#REF!</v>
      </c>
      <c r="F190" s="384" t="e">
        <f t="shared" si="61"/>
        <v>#REF!</v>
      </c>
      <c r="G190" s="385" t="e">
        <f t="shared" si="62"/>
        <v>#REF!</v>
      </c>
      <c r="H190" s="386" t="e">
        <f>#REF!</f>
        <v>#REF!</v>
      </c>
      <c r="I190" s="384" t="e">
        <f>#REF!</f>
        <v>#REF!</v>
      </c>
      <c r="J190" s="387" t="e">
        <f>#REF!</f>
        <v>#REF!</v>
      </c>
      <c r="K190" s="379" t="e">
        <f>#REF!</f>
        <v>#REF!</v>
      </c>
      <c r="L190" s="13"/>
      <c r="M190" s="158" t="s">
        <v>317</v>
      </c>
      <c r="N190" s="85" t="e">
        <f t="shared" si="63"/>
        <v>#REF!</v>
      </c>
      <c r="O190" s="64" t="e">
        <f t="shared" si="64"/>
        <v>#REF!</v>
      </c>
      <c r="P190" s="92" t="e">
        <f t="shared" si="65"/>
        <v>#REF!</v>
      </c>
    </row>
    <row r="191" spans="1:41" x14ac:dyDescent="0.2">
      <c r="A191" s="1">
        <v>31</v>
      </c>
      <c r="B191" s="86"/>
      <c r="C191" s="65" t="e">
        <f>CONCATENATE(A191," - ",#REF!)</f>
        <v>#REF!</v>
      </c>
      <c r="D191" s="64" t="e">
        <f>#REF!</f>
        <v>#REF!</v>
      </c>
      <c r="E191" s="13" t="e">
        <f t="shared" si="60"/>
        <v>#REF!</v>
      </c>
      <c r="F191" s="384" t="e">
        <f t="shared" si="61"/>
        <v>#REF!</v>
      </c>
      <c r="G191" s="385" t="e">
        <f t="shared" si="62"/>
        <v>#REF!</v>
      </c>
      <c r="H191" s="386" t="e">
        <f>#REF!</f>
        <v>#REF!</v>
      </c>
      <c r="I191" s="384" t="e">
        <f>#REF!</f>
        <v>#REF!</v>
      </c>
      <c r="J191" s="387" t="e">
        <f>#REF!</f>
        <v>#REF!</v>
      </c>
      <c r="K191" s="379" t="e">
        <f>#REF!</f>
        <v>#REF!</v>
      </c>
      <c r="L191" s="13"/>
      <c r="M191" s="158" t="s">
        <v>317</v>
      </c>
      <c r="N191" s="85" t="e">
        <f t="shared" si="63"/>
        <v>#REF!</v>
      </c>
      <c r="O191" s="64" t="e">
        <f t="shared" si="64"/>
        <v>#REF!</v>
      </c>
      <c r="P191" s="92" t="e">
        <f t="shared" si="65"/>
        <v>#REF!</v>
      </c>
    </row>
    <row r="192" spans="1:41" x14ac:dyDescent="0.2">
      <c r="A192" s="1">
        <v>32</v>
      </c>
      <c r="B192" s="86"/>
      <c r="C192" s="65" t="e">
        <f>CONCATENATE(A192," - ",#REF!)</f>
        <v>#REF!</v>
      </c>
      <c r="D192" s="64" t="e">
        <f>#REF!</f>
        <v>#REF!</v>
      </c>
      <c r="E192" s="13" t="e">
        <f t="shared" si="60"/>
        <v>#REF!</v>
      </c>
      <c r="F192" s="384" t="e">
        <f t="shared" si="61"/>
        <v>#REF!</v>
      </c>
      <c r="G192" s="385" t="e">
        <f t="shared" si="62"/>
        <v>#REF!</v>
      </c>
      <c r="H192" s="386" t="e">
        <f>#REF!</f>
        <v>#REF!</v>
      </c>
      <c r="I192" s="384" t="e">
        <f>#REF!</f>
        <v>#REF!</v>
      </c>
      <c r="J192" s="387" t="e">
        <f>#REF!</f>
        <v>#REF!</v>
      </c>
      <c r="K192" s="379" t="e">
        <f>#REF!</f>
        <v>#REF!</v>
      </c>
      <c r="L192" s="13"/>
      <c r="M192" s="158" t="s">
        <v>317</v>
      </c>
      <c r="N192" s="85" t="e">
        <f t="shared" si="63"/>
        <v>#REF!</v>
      </c>
      <c r="O192" s="64" t="e">
        <f t="shared" si="64"/>
        <v>#REF!</v>
      </c>
      <c r="P192" s="92" t="e">
        <f t="shared" si="65"/>
        <v>#REF!</v>
      </c>
    </row>
    <row r="193" spans="1:16" x14ac:dyDescent="0.2">
      <c r="A193" s="1">
        <v>33</v>
      </c>
      <c r="B193" s="86"/>
      <c r="C193" s="65" t="e">
        <f>CONCATENATE(A193," - ",#REF!)</f>
        <v>#REF!</v>
      </c>
      <c r="D193" s="64" t="e">
        <f>#REF!</f>
        <v>#REF!</v>
      </c>
      <c r="E193" s="13" t="e">
        <f t="shared" si="60"/>
        <v>#REF!</v>
      </c>
      <c r="F193" s="384" t="e">
        <f t="shared" si="61"/>
        <v>#REF!</v>
      </c>
      <c r="G193" s="385" t="e">
        <f t="shared" si="62"/>
        <v>#REF!</v>
      </c>
      <c r="H193" s="386" t="e">
        <f>#REF!</f>
        <v>#REF!</v>
      </c>
      <c r="I193" s="384" t="e">
        <f>#REF!</f>
        <v>#REF!</v>
      </c>
      <c r="J193" s="387" t="e">
        <f>#REF!</f>
        <v>#REF!</v>
      </c>
      <c r="K193" s="379" t="e">
        <f>#REF!</f>
        <v>#REF!</v>
      </c>
      <c r="L193" s="13"/>
      <c r="M193" s="158" t="s">
        <v>317</v>
      </c>
      <c r="N193" s="85" t="e">
        <f t="shared" si="63"/>
        <v>#REF!</v>
      </c>
      <c r="O193" s="64" t="e">
        <f t="shared" si="64"/>
        <v>#REF!</v>
      </c>
      <c r="P193" s="92" t="e">
        <f t="shared" si="65"/>
        <v>#REF!</v>
      </c>
    </row>
    <row r="194" spans="1:16" x14ac:dyDescent="0.2">
      <c r="A194" s="1">
        <v>34</v>
      </c>
      <c r="B194" s="86"/>
      <c r="C194" s="65" t="e">
        <f>CONCATENATE(A194," - ",#REF!)</f>
        <v>#REF!</v>
      </c>
      <c r="D194" s="64" t="e">
        <f>#REF!</f>
        <v>#REF!</v>
      </c>
      <c r="E194" s="13" t="e">
        <f t="shared" si="60"/>
        <v>#REF!</v>
      </c>
      <c r="F194" s="384" t="e">
        <f t="shared" si="61"/>
        <v>#REF!</v>
      </c>
      <c r="G194" s="385" t="e">
        <f t="shared" si="62"/>
        <v>#REF!</v>
      </c>
      <c r="H194" s="386" t="e">
        <f>#REF!</f>
        <v>#REF!</v>
      </c>
      <c r="I194" s="384" t="e">
        <f>#REF!</f>
        <v>#REF!</v>
      </c>
      <c r="J194" s="387" t="e">
        <f>#REF!</f>
        <v>#REF!</v>
      </c>
      <c r="K194" s="379" t="e">
        <f>#REF!</f>
        <v>#REF!</v>
      </c>
      <c r="L194" s="13"/>
      <c r="M194" s="158" t="s">
        <v>317</v>
      </c>
      <c r="N194" s="85" t="e">
        <f t="shared" si="63"/>
        <v>#REF!</v>
      </c>
      <c r="O194" s="64" t="e">
        <f t="shared" si="64"/>
        <v>#REF!</v>
      </c>
      <c r="P194" s="92" t="e">
        <f t="shared" si="65"/>
        <v>#REF!</v>
      </c>
    </row>
    <row r="195" spans="1:16" x14ac:dyDescent="0.2">
      <c r="A195" s="1">
        <v>35</v>
      </c>
      <c r="B195" s="86"/>
      <c r="C195" s="65" t="e">
        <f>CONCATENATE(A195," - ",#REF!)</f>
        <v>#REF!</v>
      </c>
      <c r="D195" s="64" t="e">
        <f>#REF!</f>
        <v>#REF!</v>
      </c>
      <c r="E195" s="13" t="e">
        <f t="shared" si="60"/>
        <v>#REF!</v>
      </c>
      <c r="F195" s="384" t="e">
        <f t="shared" si="61"/>
        <v>#REF!</v>
      </c>
      <c r="G195" s="385" t="e">
        <f t="shared" si="62"/>
        <v>#REF!</v>
      </c>
      <c r="H195" s="386" t="e">
        <f>#REF!</f>
        <v>#REF!</v>
      </c>
      <c r="I195" s="384" t="e">
        <f>#REF!</f>
        <v>#REF!</v>
      </c>
      <c r="J195" s="387" t="e">
        <f>#REF!</f>
        <v>#REF!</v>
      </c>
      <c r="K195" s="379" t="e">
        <f>#REF!</f>
        <v>#REF!</v>
      </c>
      <c r="L195" s="13"/>
      <c r="M195" s="158" t="s">
        <v>317</v>
      </c>
      <c r="N195" s="85" t="e">
        <f t="shared" si="63"/>
        <v>#REF!</v>
      </c>
      <c r="O195" s="64" t="e">
        <f t="shared" si="64"/>
        <v>#REF!</v>
      </c>
      <c r="P195" s="92" t="e">
        <f t="shared" si="65"/>
        <v>#REF!</v>
      </c>
    </row>
    <row r="196" spans="1:16" x14ac:dyDescent="0.2">
      <c r="A196" s="1">
        <v>36</v>
      </c>
      <c r="B196" s="86"/>
      <c r="C196" s="65" t="e">
        <f>CONCATENATE(A196," - ",#REF!)</f>
        <v>#REF!</v>
      </c>
      <c r="D196" s="64" t="e">
        <f>#REF!</f>
        <v>#REF!</v>
      </c>
      <c r="E196" s="13" t="e">
        <f t="shared" ref="E196:E223" si="66">D196</f>
        <v>#REF!</v>
      </c>
      <c r="F196" s="384" t="e">
        <f t="shared" si="61"/>
        <v>#REF!</v>
      </c>
      <c r="G196" s="385" t="e">
        <f t="shared" si="62"/>
        <v>#REF!</v>
      </c>
      <c r="H196" s="386" t="e">
        <f>#REF!</f>
        <v>#REF!</v>
      </c>
      <c r="I196" s="384" t="e">
        <f>#REF!</f>
        <v>#REF!</v>
      </c>
      <c r="J196" s="387" t="e">
        <f>#REF!</f>
        <v>#REF!</v>
      </c>
      <c r="K196" s="379" t="e">
        <f>#REF!</f>
        <v>#REF!</v>
      </c>
      <c r="L196" s="13"/>
      <c r="M196" s="158" t="s">
        <v>317</v>
      </c>
      <c r="N196" s="85" t="e">
        <f t="shared" si="63"/>
        <v>#REF!</v>
      </c>
      <c r="O196" s="64" t="e">
        <f t="shared" si="64"/>
        <v>#REF!</v>
      </c>
      <c r="P196" s="92" t="e">
        <f t="shared" si="65"/>
        <v>#REF!</v>
      </c>
    </row>
    <row r="197" spans="1:16" x14ac:dyDescent="0.2">
      <c r="A197" s="1">
        <v>37</v>
      </c>
      <c r="B197" s="86"/>
      <c r="C197" s="65" t="e">
        <f>CONCATENATE(A197," - ",#REF!)</f>
        <v>#REF!</v>
      </c>
      <c r="D197" s="64" t="e">
        <f>#REF!</f>
        <v>#REF!</v>
      </c>
      <c r="E197" s="13" t="e">
        <f t="shared" si="66"/>
        <v>#REF!</v>
      </c>
      <c r="F197" s="384" t="e">
        <f t="shared" si="61"/>
        <v>#REF!</v>
      </c>
      <c r="G197" s="385" t="e">
        <f t="shared" si="62"/>
        <v>#REF!</v>
      </c>
      <c r="H197" s="386" t="e">
        <f>#REF!</f>
        <v>#REF!</v>
      </c>
      <c r="I197" s="384" t="e">
        <f>#REF!</f>
        <v>#REF!</v>
      </c>
      <c r="J197" s="387" t="e">
        <f>#REF!</f>
        <v>#REF!</v>
      </c>
      <c r="K197" s="379" t="e">
        <f>#REF!</f>
        <v>#REF!</v>
      </c>
      <c r="L197" s="13"/>
      <c r="M197" s="158" t="s">
        <v>317</v>
      </c>
      <c r="N197" s="85" t="e">
        <f t="shared" si="63"/>
        <v>#REF!</v>
      </c>
      <c r="O197" s="64" t="e">
        <f t="shared" si="64"/>
        <v>#REF!</v>
      </c>
      <c r="P197" s="92" t="e">
        <f t="shared" si="65"/>
        <v>#REF!</v>
      </c>
    </row>
    <row r="198" spans="1:16" x14ac:dyDescent="0.2">
      <c r="A198" s="1">
        <v>38</v>
      </c>
      <c r="B198" s="86"/>
      <c r="C198" s="65" t="e">
        <f>CONCATENATE(A198," - ",#REF!)</f>
        <v>#REF!</v>
      </c>
      <c r="D198" s="64" t="e">
        <f>#REF!</f>
        <v>#REF!</v>
      </c>
      <c r="E198" s="13" t="e">
        <f t="shared" si="66"/>
        <v>#REF!</v>
      </c>
      <c r="F198" s="384" t="e">
        <f t="shared" si="61"/>
        <v>#REF!</v>
      </c>
      <c r="G198" s="385" t="e">
        <f t="shared" si="62"/>
        <v>#REF!</v>
      </c>
      <c r="H198" s="386" t="e">
        <f>#REF!</f>
        <v>#REF!</v>
      </c>
      <c r="I198" s="384" t="e">
        <f>#REF!</f>
        <v>#REF!</v>
      </c>
      <c r="J198" s="387" t="e">
        <f>#REF!</f>
        <v>#REF!</v>
      </c>
      <c r="K198" s="379" t="e">
        <f>#REF!</f>
        <v>#REF!</v>
      </c>
      <c r="L198" s="13"/>
      <c r="M198" s="158" t="s">
        <v>317</v>
      </c>
      <c r="N198" s="85" t="e">
        <f t="shared" si="63"/>
        <v>#REF!</v>
      </c>
      <c r="O198" s="64" t="e">
        <f t="shared" si="64"/>
        <v>#REF!</v>
      </c>
      <c r="P198" s="92" t="e">
        <f t="shared" si="65"/>
        <v>#REF!</v>
      </c>
    </row>
    <row r="199" spans="1:16" x14ac:dyDescent="0.2">
      <c r="A199" s="1">
        <v>39</v>
      </c>
      <c r="B199" s="86"/>
      <c r="C199" s="65" t="e">
        <f>CONCATENATE(A199," - ",#REF!)</f>
        <v>#REF!</v>
      </c>
      <c r="D199" s="64" t="e">
        <f>#REF!</f>
        <v>#REF!</v>
      </c>
      <c r="E199" s="13" t="e">
        <f t="shared" si="66"/>
        <v>#REF!</v>
      </c>
      <c r="F199" s="384" t="e">
        <f t="shared" si="61"/>
        <v>#REF!</v>
      </c>
      <c r="G199" s="385" t="e">
        <f t="shared" si="62"/>
        <v>#REF!</v>
      </c>
      <c r="H199" s="386" t="e">
        <f>#REF!</f>
        <v>#REF!</v>
      </c>
      <c r="I199" s="384" t="e">
        <f>#REF!</f>
        <v>#REF!</v>
      </c>
      <c r="J199" s="387" t="e">
        <f>#REF!</f>
        <v>#REF!</v>
      </c>
      <c r="K199" s="379" t="e">
        <f>#REF!</f>
        <v>#REF!</v>
      </c>
      <c r="L199" s="13"/>
      <c r="M199" s="158" t="s">
        <v>317</v>
      </c>
      <c r="N199" s="85" t="e">
        <f t="shared" si="63"/>
        <v>#REF!</v>
      </c>
      <c r="O199" s="64" t="e">
        <f t="shared" si="64"/>
        <v>#REF!</v>
      </c>
      <c r="P199" s="92" t="e">
        <f t="shared" si="65"/>
        <v>#REF!</v>
      </c>
    </row>
    <row r="200" spans="1:16" x14ac:dyDescent="0.2">
      <c r="A200" s="1">
        <v>40</v>
      </c>
      <c r="B200" s="86"/>
      <c r="C200" s="65" t="e">
        <f>CONCATENATE(A200," - ",#REF!)</f>
        <v>#REF!</v>
      </c>
      <c r="D200" s="64" t="e">
        <f>#REF!</f>
        <v>#REF!</v>
      </c>
      <c r="E200" s="13" t="e">
        <f t="shared" si="66"/>
        <v>#REF!</v>
      </c>
      <c r="F200" s="384" t="e">
        <f t="shared" si="61"/>
        <v>#REF!</v>
      </c>
      <c r="G200" s="385" t="e">
        <f t="shared" si="62"/>
        <v>#REF!</v>
      </c>
      <c r="H200" s="386" t="e">
        <f>#REF!</f>
        <v>#REF!</v>
      </c>
      <c r="I200" s="384" t="e">
        <f>#REF!</f>
        <v>#REF!</v>
      </c>
      <c r="J200" s="387" t="e">
        <f>#REF!</f>
        <v>#REF!</v>
      </c>
      <c r="K200" s="379" t="e">
        <f>#REF!</f>
        <v>#REF!</v>
      </c>
      <c r="L200" s="13"/>
      <c r="M200" s="158" t="s">
        <v>317</v>
      </c>
      <c r="N200" s="85" t="e">
        <f t="shared" si="63"/>
        <v>#REF!</v>
      </c>
      <c r="O200" s="64" t="e">
        <f t="shared" si="64"/>
        <v>#REF!</v>
      </c>
      <c r="P200" s="92" t="e">
        <f t="shared" si="65"/>
        <v>#REF!</v>
      </c>
    </row>
    <row r="201" spans="1:16" x14ac:dyDescent="0.2">
      <c r="A201" s="1">
        <v>41</v>
      </c>
      <c r="B201" s="86"/>
      <c r="C201" s="65" t="e">
        <f>CONCATENATE(A201," - ",#REF!)</f>
        <v>#REF!</v>
      </c>
      <c r="D201" s="64" t="e">
        <f>#REF!</f>
        <v>#REF!</v>
      </c>
      <c r="E201" s="13" t="e">
        <f t="shared" si="66"/>
        <v>#REF!</v>
      </c>
      <c r="F201" s="384" t="e">
        <f t="shared" si="61"/>
        <v>#REF!</v>
      </c>
      <c r="G201" s="385" t="e">
        <f t="shared" si="62"/>
        <v>#REF!</v>
      </c>
      <c r="H201" s="386" t="e">
        <f>#REF!</f>
        <v>#REF!</v>
      </c>
      <c r="I201" s="384" t="e">
        <f>#REF!</f>
        <v>#REF!</v>
      </c>
      <c r="J201" s="387" t="e">
        <f>#REF!</f>
        <v>#REF!</v>
      </c>
      <c r="K201" s="379" t="e">
        <f>#REF!</f>
        <v>#REF!</v>
      </c>
      <c r="L201" s="13"/>
      <c r="M201" s="158" t="s">
        <v>317</v>
      </c>
      <c r="N201" s="85" t="e">
        <f t="shared" si="63"/>
        <v>#REF!</v>
      </c>
      <c r="O201" s="64" t="e">
        <f t="shared" si="64"/>
        <v>#REF!</v>
      </c>
      <c r="P201" s="92" t="e">
        <f t="shared" si="65"/>
        <v>#REF!</v>
      </c>
    </row>
    <row r="202" spans="1:16" x14ac:dyDescent="0.2">
      <c r="A202" s="1">
        <v>42</v>
      </c>
      <c r="B202" s="86"/>
      <c r="C202" s="65" t="e">
        <f>CONCATENATE(A202," - ",#REF!)</f>
        <v>#REF!</v>
      </c>
      <c r="D202" s="64" t="e">
        <f>#REF!</f>
        <v>#REF!</v>
      </c>
      <c r="E202" s="13" t="e">
        <f t="shared" si="66"/>
        <v>#REF!</v>
      </c>
      <c r="F202" s="384" t="e">
        <f t="shared" si="61"/>
        <v>#REF!</v>
      </c>
      <c r="G202" s="385" t="e">
        <f t="shared" si="62"/>
        <v>#REF!</v>
      </c>
      <c r="H202" s="386" t="e">
        <f>#REF!</f>
        <v>#REF!</v>
      </c>
      <c r="I202" s="384" t="e">
        <f>#REF!</f>
        <v>#REF!</v>
      </c>
      <c r="J202" s="387" t="e">
        <f>#REF!</f>
        <v>#REF!</v>
      </c>
      <c r="K202" s="379" t="e">
        <f>#REF!</f>
        <v>#REF!</v>
      </c>
      <c r="L202" s="13"/>
      <c r="M202" s="158" t="s">
        <v>317</v>
      </c>
      <c r="N202" s="85" t="e">
        <f t="shared" si="63"/>
        <v>#REF!</v>
      </c>
      <c r="O202" s="64" t="e">
        <f t="shared" si="64"/>
        <v>#REF!</v>
      </c>
      <c r="P202" s="92" t="e">
        <f t="shared" si="65"/>
        <v>#REF!</v>
      </c>
    </row>
    <row r="203" spans="1:16" x14ac:dyDescent="0.2">
      <c r="A203" s="1">
        <v>43</v>
      </c>
      <c r="B203" s="86"/>
      <c r="C203" s="65" t="e">
        <f>CONCATENATE(A203," - ",#REF!)</f>
        <v>#REF!</v>
      </c>
      <c r="D203" s="64" t="e">
        <f>#REF!</f>
        <v>#REF!</v>
      </c>
      <c r="E203" s="13" t="e">
        <f t="shared" si="66"/>
        <v>#REF!</v>
      </c>
      <c r="F203" s="384" t="e">
        <f t="shared" si="61"/>
        <v>#REF!</v>
      </c>
      <c r="G203" s="385" t="e">
        <f t="shared" si="62"/>
        <v>#REF!</v>
      </c>
      <c r="H203" s="386" t="e">
        <f>#REF!</f>
        <v>#REF!</v>
      </c>
      <c r="I203" s="384" t="e">
        <f>#REF!</f>
        <v>#REF!</v>
      </c>
      <c r="J203" s="387" t="e">
        <f>#REF!</f>
        <v>#REF!</v>
      </c>
      <c r="K203" s="379" t="e">
        <f>#REF!</f>
        <v>#REF!</v>
      </c>
      <c r="L203" s="13"/>
      <c r="M203" s="158" t="s">
        <v>317</v>
      </c>
      <c r="N203" s="85" t="e">
        <f t="shared" si="63"/>
        <v>#REF!</v>
      </c>
      <c r="O203" s="64" t="e">
        <f t="shared" si="64"/>
        <v>#REF!</v>
      </c>
      <c r="P203" s="92" t="e">
        <f t="shared" si="65"/>
        <v>#REF!</v>
      </c>
    </row>
    <row r="204" spans="1:16" x14ac:dyDescent="0.2">
      <c r="A204" s="1">
        <v>44</v>
      </c>
      <c r="B204" s="86"/>
      <c r="C204" s="65" t="e">
        <f>CONCATENATE(A204," - ",#REF!)</f>
        <v>#REF!</v>
      </c>
      <c r="D204" s="64" t="e">
        <f>#REF!</f>
        <v>#REF!</v>
      </c>
      <c r="E204" s="13" t="e">
        <f t="shared" si="66"/>
        <v>#REF!</v>
      </c>
      <c r="F204" s="384" t="e">
        <f t="shared" si="61"/>
        <v>#REF!</v>
      </c>
      <c r="G204" s="385" t="e">
        <f t="shared" si="62"/>
        <v>#REF!</v>
      </c>
      <c r="H204" s="386" t="e">
        <f>#REF!</f>
        <v>#REF!</v>
      </c>
      <c r="I204" s="384" t="e">
        <f>#REF!</f>
        <v>#REF!</v>
      </c>
      <c r="J204" s="387" t="e">
        <f>#REF!</f>
        <v>#REF!</v>
      </c>
      <c r="K204" s="379" t="e">
        <f>#REF!</f>
        <v>#REF!</v>
      </c>
      <c r="L204" s="13"/>
      <c r="M204" s="158" t="s">
        <v>317</v>
      </c>
      <c r="N204" s="85" t="e">
        <f t="shared" si="63"/>
        <v>#REF!</v>
      </c>
      <c r="O204" s="64" t="e">
        <f t="shared" si="64"/>
        <v>#REF!</v>
      </c>
      <c r="P204" s="92" t="e">
        <f t="shared" si="65"/>
        <v>#REF!</v>
      </c>
    </row>
    <row r="205" spans="1:16" x14ac:dyDescent="0.2">
      <c r="A205" s="1">
        <v>45</v>
      </c>
      <c r="B205" s="86"/>
      <c r="C205" s="65" t="e">
        <f>CONCATENATE(A205," - ",#REF!)</f>
        <v>#REF!</v>
      </c>
      <c r="D205" s="64" t="e">
        <f>#REF!</f>
        <v>#REF!</v>
      </c>
      <c r="E205" s="13" t="e">
        <f t="shared" si="66"/>
        <v>#REF!</v>
      </c>
      <c r="F205" s="384" t="e">
        <f t="shared" si="61"/>
        <v>#REF!</v>
      </c>
      <c r="G205" s="385" t="e">
        <f t="shared" si="62"/>
        <v>#REF!</v>
      </c>
      <c r="H205" s="386" t="e">
        <f>#REF!</f>
        <v>#REF!</v>
      </c>
      <c r="I205" s="384" t="e">
        <f>#REF!</f>
        <v>#REF!</v>
      </c>
      <c r="J205" s="387" t="e">
        <f>#REF!</f>
        <v>#REF!</v>
      </c>
      <c r="K205" s="379" t="e">
        <f>#REF!</f>
        <v>#REF!</v>
      </c>
      <c r="L205" s="13"/>
      <c r="M205" s="158" t="s">
        <v>317</v>
      </c>
      <c r="N205" s="85" t="e">
        <f t="shared" si="63"/>
        <v>#REF!</v>
      </c>
      <c r="O205" s="64" t="e">
        <f t="shared" si="64"/>
        <v>#REF!</v>
      </c>
      <c r="P205" s="92" t="e">
        <f t="shared" si="65"/>
        <v>#REF!</v>
      </c>
    </row>
    <row r="206" spans="1:16" x14ac:dyDescent="0.2">
      <c r="A206" s="1">
        <v>46</v>
      </c>
      <c r="B206" s="86"/>
      <c r="C206" s="65" t="e">
        <f>CONCATENATE(A206," - ",#REF!)</f>
        <v>#REF!</v>
      </c>
      <c r="D206" s="64" t="e">
        <f>#REF!</f>
        <v>#REF!</v>
      </c>
      <c r="E206" s="13" t="e">
        <f t="shared" si="66"/>
        <v>#REF!</v>
      </c>
      <c r="F206" s="384" t="e">
        <f t="shared" si="61"/>
        <v>#REF!</v>
      </c>
      <c r="G206" s="385" t="e">
        <f t="shared" si="62"/>
        <v>#REF!</v>
      </c>
      <c r="H206" s="386" t="e">
        <f>#REF!</f>
        <v>#REF!</v>
      </c>
      <c r="I206" s="384" t="e">
        <f>#REF!</f>
        <v>#REF!</v>
      </c>
      <c r="J206" s="387" t="e">
        <f>#REF!</f>
        <v>#REF!</v>
      </c>
      <c r="K206" s="379" t="e">
        <f>#REF!</f>
        <v>#REF!</v>
      </c>
      <c r="L206" s="13"/>
      <c r="M206" s="158" t="s">
        <v>317</v>
      </c>
      <c r="N206" s="85" t="e">
        <f t="shared" si="63"/>
        <v>#REF!</v>
      </c>
      <c r="O206" s="64" t="e">
        <f t="shared" si="64"/>
        <v>#REF!</v>
      </c>
      <c r="P206" s="92" t="e">
        <f t="shared" si="65"/>
        <v>#REF!</v>
      </c>
    </row>
    <row r="207" spans="1:16" x14ac:dyDescent="0.2">
      <c r="A207" s="1">
        <v>47</v>
      </c>
      <c r="B207" s="86"/>
      <c r="C207" s="65" t="e">
        <f>CONCATENATE(A207," - ",#REF!)</f>
        <v>#REF!</v>
      </c>
      <c r="D207" s="64" t="e">
        <f>#REF!</f>
        <v>#REF!</v>
      </c>
      <c r="E207" s="13" t="e">
        <f t="shared" si="66"/>
        <v>#REF!</v>
      </c>
      <c r="F207" s="384" t="e">
        <f t="shared" si="61"/>
        <v>#REF!</v>
      </c>
      <c r="G207" s="385" t="e">
        <f t="shared" si="62"/>
        <v>#REF!</v>
      </c>
      <c r="H207" s="386" t="e">
        <f>#REF!</f>
        <v>#REF!</v>
      </c>
      <c r="I207" s="384" t="e">
        <f>#REF!</f>
        <v>#REF!</v>
      </c>
      <c r="J207" s="387" t="e">
        <f>#REF!</f>
        <v>#REF!</v>
      </c>
      <c r="K207" s="379" t="e">
        <f>#REF!</f>
        <v>#REF!</v>
      </c>
      <c r="L207" s="13"/>
      <c r="M207" s="158" t="s">
        <v>317</v>
      </c>
      <c r="N207" s="85" t="e">
        <f t="shared" si="63"/>
        <v>#REF!</v>
      </c>
      <c r="O207" s="64" t="e">
        <f t="shared" si="64"/>
        <v>#REF!</v>
      </c>
      <c r="P207" s="92" t="e">
        <f t="shared" si="65"/>
        <v>#REF!</v>
      </c>
    </row>
    <row r="208" spans="1:16" x14ac:dyDescent="0.2">
      <c r="A208" s="1">
        <v>48</v>
      </c>
      <c r="B208" s="86"/>
      <c r="C208" s="65" t="e">
        <f>CONCATENATE(A208," - ",#REF!)</f>
        <v>#REF!</v>
      </c>
      <c r="D208" s="64" t="e">
        <f>#REF!</f>
        <v>#REF!</v>
      </c>
      <c r="E208" s="13" t="e">
        <f t="shared" si="66"/>
        <v>#REF!</v>
      </c>
      <c r="F208" s="384" t="e">
        <f t="shared" si="61"/>
        <v>#REF!</v>
      </c>
      <c r="G208" s="385" t="e">
        <f t="shared" si="62"/>
        <v>#REF!</v>
      </c>
      <c r="H208" s="386" t="e">
        <f>#REF!</f>
        <v>#REF!</v>
      </c>
      <c r="I208" s="384" t="e">
        <f>#REF!</f>
        <v>#REF!</v>
      </c>
      <c r="J208" s="387" t="e">
        <f>#REF!</f>
        <v>#REF!</v>
      </c>
      <c r="K208" s="379" t="e">
        <f>#REF!</f>
        <v>#REF!</v>
      </c>
      <c r="L208" s="13"/>
      <c r="M208" s="158" t="s">
        <v>317</v>
      </c>
      <c r="N208" s="85" t="e">
        <f t="shared" si="63"/>
        <v>#REF!</v>
      </c>
      <c r="O208" s="64" t="e">
        <f t="shared" si="64"/>
        <v>#REF!</v>
      </c>
      <c r="P208" s="92" t="e">
        <f t="shared" si="65"/>
        <v>#REF!</v>
      </c>
    </row>
    <row r="209" spans="1:16" x14ac:dyDescent="0.2">
      <c r="A209" s="1">
        <v>49</v>
      </c>
      <c r="B209" s="86"/>
      <c r="C209" s="65" t="e">
        <f>CONCATENATE(A209," - ",#REF!)</f>
        <v>#REF!</v>
      </c>
      <c r="D209" s="64" t="e">
        <f>#REF!</f>
        <v>#REF!</v>
      </c>
      <c r="E209" s="13" t="e">
        <f t="shared" si="66"/>
        <v>#REF!</v>
      </c>
      <c r="F209" s="384" t="e">
        <f t="shared" si="61"/>
        <v>#REF!</v>
      </c>
      <c r="G209" s="385" t="e">
        <f t="shared" si="62"/>
        <v>#REF!</v>
      </c>
      <c r="H209" s="386" t="e">
        <f>#REF!</f>
        <v>#REF!</v>
      </c>
      <c r="I209" s="384" t="e">
        <f>#REF!</f>
        <v>#REF!</v>
      </c>
      <c r="J209" s="387" t="e">
        <f>#REF!</f>
        <v>#REF!</v>
      </c>
      <c r="K209" s="379" t="e">
        <f>#REF!</f>
        <v>#REF!</v>
      </c>
      <c r="L209" s="13"/>
      <c r="M209" s="158" t="s">
        <v>317</v>
      </c>
      <c r="N209" s="85" t="e">
        <f t="shared" si="63"/>
        <v>#REF!</v>
      </c>
      <c r="O209" s="64" t="e">
        <f t="shared" si="64"/>
        <v>#REF!</v>
      </c>
      <c r="P209" s="92" t="e">
        <f t="shared" si="65"/>
        <v>#REF!</v>
      </c>
    </row>
    <row r="210" spans="1:16" ht="15" customHeight="1" x14ac:dyDescent="0.2">
      <c r="A210" s="1">
        <v>50</v>
      </c>
      <c r="B210" s="86"/>
      <c r="C210" s="65" t="e">
        <f>CONCATENATE(A210," - ",#REF!)</f>
        <v>#REF!</v>
      </c>
      <c r="D210" s="64" t="e">
        <f>#REF!</f>
        <v>#REF!</v>
      </c>
      <c r="E210" s="13" t="e">
        <f t="shared" si="66"/>
        <v>#REF!</v>
      </c>
      <c r="F210" s="384" t="e">
        <f t="shared" si="61"/>
        <v>#REF!</v>
      </c>
      <c r="G210" s="385" t="e">
        <f t="shared" si="62"/>
        <v>#REF!</v>
      </c>
      <c r="H210" s="386" t="e">
        <f>#REF!</f>
        <v>#REF!</v>
      </c>
      <c r="I210" s="384" t="e">
        <f>#REF!</f>
        <v>#REF!</v>
      </c>
      <c r="J210" s="387" t="e">
        <f>#REF!</f>
        <v>#REF!</v>
      </c>
      <c r="K210" s="379" t="e">
        <f>#REF!</f>
        <v>#REF!</v>
      </c>
      <c r="L210" s="13"/>
      <c r="M210" s="158" t="s">
        <v>317</v>
      </c>
      <c r="N210" s="85" t="e">
        <f t="shared" si="63"/>
        <v>#REF!</v>
      </c>
      <c r="O210" s="64" t="e">
        <f t="shared" si="64"/>
        <v>#REF!</v>
      </c>
      <c r="P210" s="92" t="e">
        <f t="shared" si="65"/>
        <v>#REF!</v>
      </c>
    </row>
    <row r="211" spans="1:16" x14ac:dyDescent="0.2">
      <c r="A211" s="1">
        <v>51</v>
      </c>
      <c r="B211" s="86"/>
      <c r="C211" s="65" t="e">
        <f>CONCATENATE(A211," - ",#REF!)</f>
        <v>#REF!</v>
      </c>
      <c r="D211" s="64" t="e">
        <f>#REF!</f>
        <v>#REF!</v>
      </c>
      <c r="E211" s="13" t="e">
        <f t="shared" si="66"/>
        <v>#REF!</v>
      </c>
      <c r="F211" s="384" t="e">
        <f t="shared" ref="F211:F223" si="67">H211</f>
        <v>#REF!</v>
      </c>
      <c r="G211" s="385" t="e">
        <f t="shared" ref="G211:G223" si="68">H211</f>
        <v>#REF!</v>
      </c>
      <c r="H211" s="386" t="e">
        <f>#REF!</f>
        <v>#REF!</v>
      </c>
      <c r="I211" s="384" t="e">
        <f>#REF!</f>
        <v>#REF!</v>
      </c>
      <c r="J211" s="387" t="e">
        <f>#REF!</f>
        <v>#REF!</v>
      </c>
      <c r="K211" s="379" t="e">
        <f>#REF!</f>
        <v>#REF!</v>
      </c>
      <c r="L211" s="13"/>
      <c r="M211" s="158" t="s">
        <v>317</v>
      </c>
      <c r="N211" s="85" t="e">
        <f t="shared" si="63"/>
        <v>#REF!</v>
      </c>
      <c r="O211" s="64" t="e">
        <f t="shared" si="64"/>
        <v>#REF!</v>
      </c>
      <c r="P211" s="92" t="e">
        <f t="shared" si="65"/>
        <v>#REF!</v>
      </c>
    </row>
    <row r="212" spans="1:16" x14ac:dyDescent="0.2">
      <c r="A212" s="1">
        <v>52</v>
      </c>
      <c r="B212" s="86"/>
      <c r="C212" s="65" t="e">
        <f>CONCATENATE(A212," - ",#REF!)</f>
        <v>#REF!</v>
      </c>
      <c r="D212" s="64" t="e">
        <f>#REF!</f>
        <v>#REF!</v>
      </c>
      <c r="E212" s="13" t="e">
        <f t="shared" si="66"/>
        <v>#REF!</v>
      </c>
      <c r="F212" s="384" t="e">
        <f t="shared" si="67"/>
        <v>#REF!</v>
      </c>
      <c r="G212" s="385" t="e">
        <f t="shared" si="68"/>
        <v>#REF!</v>
      </c>
      <c r="H212" s="386" t="e">
        <f>#REF!</f>
        <v>#REF!</v>
      </c>
      <c r="I212" s="384" t="e">
        <f>#REF!</f>
        <v>#REF!</v>
      </c>
      <c r="J212" s="387" t="e">
        <f>#REF!</f>
        <v>#REF!</v>
      </c>
      <c r="K212" s="379" t="e">
        <f>#REF!</f>
        <v>#REF!</v>
      </c>
      <c r="L212" s="13"/>
      <c r="M212" s="158" t="s">
        <v>317</v>
      </c>
      <c r="N212" s="85" t="e">
        <f t="shared" si="63"/>
        <v>#REF!</v>
      </c>
      <c r="O212" s="64" t="e">
        <f t="shared" si="64"/>
        <v>#REF!</v>
      </c>
      <c r="P212" s="92" t="e">
        <f t="shared" si="65"/>
        <v>#REF!</v>
      </c>
    </row>
    <row r="213" spans="1:16" x14ac:dyDescent="0.2">
      <c r="A213" s="1">
        <v>53</v>
      </c>
      <c r="B213" s="86"/>
      <c r="C213" s="65" t="e">
        <f>CONCATENATE(A213," - ",#REF!)</f>
        <v>#REF!</v>
      </c>
      <c r="D213" s="64" t="e">
        <f>#REF!</f>
        <v>#REF!</v>
      </c>
      <c r="E213" s="13" t="e">
        <f t="shared" si="66"/>
        <v>#REF!</v>
      </c>
      <c r="F213" s="384" t="e">
        <f t="shared" si="67"/>
        <v>#REF!</v>
      </c>
      <c r="G213" s="385" t="e">
        <f t="shared" si="68"/>
        <v>#REF!</v>
      </c>
      <c r="H213" s="386" t="e">
        <f>#REF!</f>
        <v>#REF!</v>
      </c>
      <c r="I213" s="384" t="e">
        <f>#REF!</f>
        <v>#REF!</v>
      </c>
      <c r="J213" s="387" t="e">
        <f>#REF!</f>
        <v>#REF!</v>
      </c>
      <c r="K213" s="379" t="e">
        <f>#REF!</f>
        <v>#REF!</v>
      </c>
      <c r="L213" s="13"/>
      <c r="M213" s="158" t="s">
        <v>317</v>
      </c>
      <c r="N213" s="85" t="e">
        <f t="shared" si="63"/>
        <v>#REF!</v>
      </c>
      <c r="O213" s="64" t="e">
        <f t="shared" si="64"/>
        <v>#REF!</v>
      </c>
      <c r="P213" s="92" t="e">
        <f t="shared" si="65"/>
        <v>#REF!</v>
      </c>
    </row>
    <row r="214" spans="1:16" x14ac:dyDescent="0.2">
      <c r="A214" s="1">
        <v>54</v>
      </c>
      <c r="B214" s="86"/>
      <c r="C214" s="65" t="e">
        <f>CONCATENATE(A214," - ",#REF!)</f>
        <v>#REF!</v>
      </c>
      <c r="D214" s="64" t="e">
        <f>#REF!</f>
        <v>#REF!</v>
      </c>
      <c r="E214" s="13" t="e">
        <f t="shared" si="66"/>
        <v>#REF!</v>
      </c>
      <c r="F214" s="300" t="e">
        <f t="shared" si="67"/>
        <v>#REF!</v>
      </c>
      <c r="G214" s="301" t="e">
        <f t="shared" si="68"/>
        <v>#REF!</v>
      </c>
      <c r="H214" s="302" t="e">
        <f>#REF!</f>
        <v>#REF!</v>
      </c>
      <c r="I214" s="300" t="e">
        <f>#REF!</f>
        <v>#REF!</v>
      </c>
      <c r="J214" s="303" t="e">
        <f>#REF!</f>
        <v>#REF!</v>
      </c>
      <c r="K214" s="379" t="e">
        <f>#REF!</f>
        <v>#REF!</v>
      </c>
      <c r="L214" s="13"/>
      <c r="M214" s="158" t="s">
        <v>317</v>
      </c>
      <c r="N214" s="85" t="e">
        <f t="shared" si="63"/>
        <v>#REF!</v>
      </c>
      <c r="O214" s="64" t="e">
        <f t="shared" si="64"/>
        <v>#REF!</v>
      </c>
      <c r="P214" s="92" t="e">
        <f t="shared" si="65"/>
        <v>#REF!</v>
      </c>
    </row>
    <row r="215" spans="1:16" x14ac:dyDescent="0.2">
      <c r="A215" s="1">
        <v>55</v>
      </c>
      <c r="B215" s="86"/>
      <c r="C215" s="65" t="e">
        <f>CONCATENATE(A215," - ",#REF!)</f>
        <v>#REF!</v>
      </c>
      <c r="D215" s="64" t="e">
        <f>#REF!</f>
        <v>#REF!</v>
      </c>
      <c r="E215" s="13" t="e">
        <f t="shared" si="66"/>
        <v>#REF!</v>
      </c>
      <c r="F215" s="300" t="e">
        <f t="shared" si="67"/>
        <v>#REF!</v>
      </c>
      <c r="G215" s="301" t="e">
        <f t="shared" si="68"/>
        <v>#REF!</v>
      </c>
      <c r="H215" s="302" t="e">
        <f>#REF!</f>
        <v>#REF!</v>
      </c>
      <c r="I215" s="300" t="e">
        <f>#REF!</f>
        <v>#REF!</v>
      </c>
      <c r="J215" s="303" t="e">
        <f>#REF!</f>
        <v>#REF!</v>
      </c>
      <c r="K215" s="379" t="e">
        <f>#REF!</f>
        <v>#REF!</v>
      </c>
      <c r="L215" s="13"/>
      <c r="M215" s="158" t="s">
        <v>317</v>
      </c>
      <c r="N215" s="85" t="e">
        <f t="shared" si="63"/>
        <v>#REF!</v>
      </c>
      <c r="O215" s="64" t="e">
        <f t="shared" si="64"/>
        <v>#REF!</v>
      </c>
      <c r="P215" s="92" t="e">
        <f t="shared" si="65"/>
        <v>#REF!</v>
      </c>
    </row>
    <row r="216" spans="1:16" x14ac:dyDescent="0.2">
      <c r="A216" s="1">
        <v>56</v>
      </c>
      <c r="B216" s="86"/>
      <c r="C216" s="65" t="e">
        <f>CONCATENATE(A216," - ",#REF!)</f>
        <v>#REF!</v>
      </c>
      <c r="D216" s="64" t="e">
        <f>#REF!</f>
        <v>#REF!</v>
      </c>
      <c r="E216" s="13" t="e">
        <f t="shared" si="66"/>
        <v>#REF!</v>
      </c>
      <c r="F216" s="300" t="e">
        <f t="shared" si="67"/>
        <v>#REF!</v>
      </c>
      <c r="G216" s="301" t="e">
        <f t="shared" si="68"/>
        <v>#REF!</v>
      </c>
      <c r="H216" s="302" t="e">
        <f>#REF!</f>
        <v>#REF!</v>
      </c>
      <c r="I216" s="300" t="e">
        <f>#REF!</f>
        <v>#REF!</v>
      </c>
      <c r="J216" s="303" t="e">
        <f>#REF!</f>
        <v>#REF!</v>
      </c>
      <c r="K216" s="379" t="e">
        <f>#REF!</f>
        <v>#REF!</v>
      </c>
      <c r="L216" s="13"/>
      <c r="M216" s="158" t="s">
        <v>317</v>
      </c>
      <c r="N216" s="85" t="e">
        <f t="shared" si="63"/>
        <v>#REF!</v>
      </c>
      <c r="O216" s="64" t="e">
        <f t="shared" si="64"/>
        <v>#REF!</v>
      </c>
      <c r="P216" s="92" t="e">
        <f t="shared" si="65"/>
        <v>#REF!</v>
      </c>
    </row>
    <row r="217" spans="1:16" x14ac:dyDescent="0.2">
      <c r="A217" s="1">
        <v>57</v>
      </c>
      <c r="B217" s="86"/>
      <c r="C217" s="65" t="e">
        <f>CONCATENATE(A217," - ",#REF!)</f>
        <v>#REF!</v>
      </c>
      <c r="D217" s="64" t="e">
        <f>#REF!</f>
        <v>#REF!</v>
      </c>
      <c r="E217" s="13" t="e">
        <f t="shared" si="66"/>
        <v>#REF!</v>
      </c>
      <c r="F217" s="300" t="e">
        <f t="shared" si="67"/>
        <v>#REF!</v>
      </c>
      <c r="G217" s="301" t="e">
        <f t="shared" si="68"/>
        <v>#REF!</v>
      </c>
      <c r="H217" s="302" t="e">
        <f>#REF!</f>
        <v>#REF!</v>
      </c>
      <c r="I217" s="300" t="e">
        <f>#REF!</f>
        <v>#REF!</v>
      </c>
      <c r="J217" s="303" t="e">
        <f>#REF!</f>
        <v>#REF!</v>
      </c>
      <c r="K217" s="379" t="e">
        <f>#REF!</f>
        <v>#REF!</v>
      </c>
      <c r="L217" s="13"/>
      <c r="M217" s="158" t="s">
        <v>317</v>
      </c>
      <c r="N217" s="85" t="e">
        <f t="shared" si="63"/>
        <v>#REF!</v>
      </c>
      <c r="O217" s="64" t="e">
        <f t="shared" si="64"/>
        <v>#REF!</v>
      </c>
      <c r="P217" s="92" t="e">
        <f t="shared" si="65"/>
        <v>#REF!</v>
      </c>
    </row>
    <row r="218" spans="1:16" x14ac:dyDescent="0.2">
      <c r="A218" s="1">
        <v>58</v>
      </c>
      <c r="B218" s="86"/>
      <c r="C218" s="65" t="e">
        <f>CONCATENATE(A218," - ",#REF!)</f>
        <v>#REF!</v>
      </c>
      <c r="D218" s="64" t="e">
        <f>#REF!</f>
        <v>#REF!</v>
      </c>
      <c r="E218" s="13" t="e">
        <f t="shared" si="66"/>
        <v>#REF!</v>
      </c>
      <c r="F218" s="300" t="e">
        <f t="shared" si="67"/>
        <v>#REF!</v>
      </c>
      <c r="G218" s="301" t="e">
        <f t="shared" si="68"/>
        <v>#REF!</v>
      </c>
      <c r="H218" s="302" t="e">
        <f>#REF!</f>
        <v>#REF!</v>
      </c>
      <c r="I218" s="300" t="e">
        <f>#REF!</f>
        <v>#REF!</v>
      </c>
      <c r="J218" s="303" t="e">
        <f>#REF!</f>
        <v>#REF!</v>
      </c>
      <c r="K218" s="379" t="e">
        <f>#REF!</f>
        <v>#REF!</v>
      </c>
      <c r="L218" s="13"/>
      <c r="M218" s="158" t="s">
        <v>317</v>
      </c>
      <c r="N218" s="85" t="e">
        <f t="shared" si="63"/>
        <v>#REF!</v>
      </c>
      <c r="O218" s="64" t="e">
        <f t="shared" si="64"/>
        <v>#REF!</v>
      </c>
      <c r="P218" s="92" t="e">
        <f t="shared" si="65"/>
        <v>#REF!</v>
      </c>
    </row>
    <row r="219" spans="1:16" x14ac:dyDescent="0.2">
      <c r="A219" s="1">
        <v>59</v>
      </c>
      <c r="B219" s="86"/>
      <c r="C219" s="65" t="e">
        <f>CONCATENATE(A219," - ",#REF!)</f>
        <v>#REF!</v>
      </c>
      <c r="D219" s="64" t="e">
        <f>#REF!</f>
        <v>#REF!</v>
      </c>
      <c r="E219" s="13" t="e">
        <f t="shared" si="66"/>
        <v>#REF!</v>
      </c>
      <c r="F219" s="300" t="e">
        <f t="shared" si="67"/>
        <v>#REF!</v>
      </c>
      <c r="G219" s="301" t="e">
        <f t="shared" si="68"/>
        <v>#REF!</v>
      </c>
      <c r="H219" s="302" t="e">
        <f>#REF!</f>
        <v>#REF!</v>
      </c>
      <c r="I219" s="300" t="e">
        <f>#REF!</f>
        <v>#REF!</v>
      </c>
      <c r="J219" s="303" t="e">
        <f>#REF!</f>
        <v>#REF!</v>
      </c>
      <c r="K219" s="379" t="e">
        <f>#REF!</f>
        <v>#REF!</v>
      </c>
      <c r="L219" s="13"/>
      <c r="M219" s="158" t="s">
        <v>317</v>
      </c>
      <c r="N219" s="85" t="e">
        <f t="shared" si="63"/>
        <v>#REF!</v>
      </c>
      <c r="O219" s="64" t="e">
        <f t="shared" si="64"/>
        <v>#REF!</v>
      </c>
      <c r="P219" s="92" t="e">
        <f t="shared" si="65"/>
        <v>#REF!</v>
      </c>
    </row>
    <row r="220" spans="1:16" x14ac:dyDescent="0.2">
      <c r="A220" s="1">
        <v>60</v>
      </c>
      <c r="B220" s="86"/>
      <c r="C220" s="65" t="e">
        <f>CONCATENATE(A220," - ",#REF!)</f>
        <v>#REF!</v>
      </c>
      <c r="D220" s="64" t="e">
        <f>#REF!</f>
        <v>#REF!</v>
      </c>
      <c r="E220" s="13" t="e">
        <f t="shared" si="66"/>
        <v>#REF!</v>
      </c>
      <c r="F220" s="300" t="e">
        <f t="shared" si="67"/>
        <v>#REF!</v>
      </c>
      <c r="G220" s="301" t="e">
        <f t="shared" si="68"/>
        <v>#REF!</v>
      </c>
      <c r="H220" s="302" t="e">
        <f>#REF!</f>
        <v>#REF!</v>
      </c>
      <c r="I220" s="300" t="e">
        <f>#REF!</f>
        <v>#REF!</v>
      </c>
      <c r="J220" s="303" t="e">
        <f>#REF!</f>
        <v>#REF!</v>
      </c>
      <c r="K220" s="379" t="e">
        <f>#REF!</f>
        <v>#REF!</v>
      </c>
      <c r="L220" s="13"/>
      <c r="M220" s="158" t="s">
        <v>317</v>
      </c>
      <c r="N220" s="85" t="e">
        <f t="shared" si="63"/>
        <v>#REF!</v>
      </c>
      <c r="O220" s="64" t="e">
        <f t="shared" si="64"/>
        <v>#REF!</v>
      </c>
      <c r="P220" s="92" t="e">
        <f t="shared" si="65"/>
        <v>#REF!</v>
      </c>
    </row>
    <row r="221" spans="1:16" x14ac:dyDescent="0.2">
      <c r="A221" s="1">
        <v>61</v>
      </c>
      <c r="B221" s="86"/>
      <c r="C221" s="65" t="e">
        <f>CONCATENATE(A221," - ",#REF!)</f>
        <v>#REF!</v>
      </c>
      <c r="D221" s="64" t="e">
        <f>#REF!</f>
        <v>#REF!</v>
      </c>
      <c r="E221" s="13" t="e">
        <f t="shared" si="66"/>
        <v>#REF!</v>
      </c>
      <c r="F221" s="300" t="e">
        <f t="shared" si="67"/>
        <v>#REF!</v>
      </c>
      <c r="G221" s="301" t="e">
        <f t="shared" si="68"/>
        <v>#REF!</v>
      </c>
      <c r="H221" s="302" t="e">
        <f>#REF!</f>
        <v>#REF!</v>
      </c>
      <c r="I221" s="300" t="e">
        <f>#REF!</f>
        <v>#REF!</v>
      </c>
      <c r="J221" s="303" t="e">
        <f>#REF!</f>
        <v>#REF!</v>
      </c>
      <c r="K221" s="379" t="e">
        <f>#REF!</f>
        <v>#REF!</v>
      </c>
      <c r="L221" s="13"/>
      <c r="M221" s="158" t="s">
        <v>317</v>
      </c>
      <c r="N221" s="85" t="e">
        <f t="shared" si="63"/>
        <v>#REF!</v>
      </c>
      <c r="O221" s="64" t="e">
        <f t="shared" si="64"/>
        <v>#REF!</v>
      </c>
      <c r="P221" s="92" t="e">
        <f t="shared" si="65"/>
        <v>#REF!</v>
      </c>
    </row>
    <row r="222" spans="1:16" x14ac:dyDescent="0.2">
      <c r="A222" s="1">
        <v>62</v>
      </c>
      <c r="B222" s="86"/>
      <c r="C222" s="65" t="e">
        <f>CONCATENATE(A222," - ",#REF!)</f>
        <v>#REF!</v>
      </c>
      <c r="D222" s="64" t="e">
        <f>#REF!</f>
        <v>#REF!</v>
      </c>
      <c r="E222" s="13" t="e">
        <f t="shared" si="66"/>
        <v>#REF!</v>
      </c>
      <c r="F222" s="300" t="e">
        <f t="shared" si="67"/>
        <v>#REF!</v>
      </c>
      <c r="G222" s="301" t="e">
        <f t="shared" si="68"/>
        <v>#REF!</v>
      </c>
      <c r="H222" s="302" t="e">
        <f>#REF!</f>
        <v>#REF!</v>
      </c>
      <c r="I222" s="300" t="e">
        <f>#REF!</f>
        <v>#REF!</v>
      </c>
      <c r="J222" s="303" t="e">
        <f>#REF!</f>
        <v>#REF!</v>
      </c>
      <c r="K222" s="379" t="e">
        <f>#REF!</f>
        <v>#REF!</v>
      </c>
      <c r="L222" s="13"/>
      <c r="M222" s="158" t="s">
        <v>317</v>
      </c>
      <c r="N222" s="85" t="e">
        <f t="shared" si="63"/>
        <v>#REF!</v>
      </c>
      <c r="O222" s="64" t="e">
        <f t="shared" si="64"/>
        <v>#REF!</v>
      </c>
      <c r="P222" s="92" t="e">
        <f t="shared" si="65"/>
        <v>#REF!</v>
      </c>
    </row>
    <row r="223" spans="1:16" x14ac:dyDescent="0.2">
      <c r="A223" s="1">
        <v>63</v>
      </c>
      <c r="B223" s="86"/>
      <c r="C223" s="65" t="e">
        <f>CONCATENATE(A223," - ",#REF!)</f>
        <v>#REF!</v>
      </c>
      <c r="D223" s="64" t="e">
        <f>#REF!</f>
        <v>#REF!</v>
      </c>
      <c r="E223" s="13" t="e">
        <f t="shared" si="66"/>
        <v>#REF!</v>
      </c>
      <c r="F223" s="300" t="e">
        <f t="shared" si="67"/>
        <v>#REF!</v>
      </c>
      <c r="G223" s="301" t="e">
        <f t="shared" si="68"/>
        <v>#REF!</v>
      </c>
      <c r="H223" s="302" t="e">
        <f>#REF!</f>
        <v>#REF!</v>
      </c>
      <c r="I223" s="300" t="e">
        <f>#REF!</f>
        <v>#REF!</v>
      </c>
      <c r="J223" s="303" t="e">
        <f>#REF!</f>
        <v>#REF!</v>
      </c>
      <c r="K223" s="379" t="e">
        <f>#REF!</f>
        <v>#REF!</v>
      </c>
      <c r="L223" s="171"/>
      <c r="M223" s="160" t="s">
        <v>317</v>
      </c>
      <c r="N223" s="85" t="e">
        <f t="shared" si="63"/>
        <v>#REF!</v>
      </c>
      <c r="O223" s="64" t="e">
        <f t="shared" si="64"/>
        <v>#REF!</v>
      </c>
      <c r="P223" s="92" t="e">
        <f t="shared" si="65"/>
        <v>#REF!</v>
      </c>
    </row>
    <row r="224" spans="1:16" ht="15" x14ac:dyDescent="0.25">
      <c r="A224" s="1">
        <v>64</v>
      </c>
      <c r="B224" s="86"/>
      <c r="C224" s="65"/>
      <c r="D224" s="89"/>
      <c r="E224" s="89"/>
      <c r="F224" s="304" t="s">
        <v>12</v>
      </c>
      <c r="G224" s="305" t="s">
        <v>12</v>
      </c>
      <c r="H224" s="306" t="s">
        <v>319</v>
      </c>
      <c r="I224" s="307" t="s">
        <v>13</v>
      </c>
      <c r="J224" s="308" t="s">
        <v>14</v>
      </c>
      <c r="K224" s="309" t="s">
        <v>320</v>
      </c>
      <c r="L224" s="64"/>
      <c r="M224" s="158"/>
      <c r="N224" s="310"/>
      <c r="O224" s="311"/>
      <c r="P224" s="312"/>
    </row>
    <row r="225" spans="9:16" x14ac:dyDescent="0.2">
      <c r="I225" s="1"/>
      <c r="M225" s="2" t="s">
        <v>321</v>
      </c>
      <c r="N225" s="313" t="e">
        <f>SUM(N158:N224)</f>
        <v>#REF!</v>
      </c>
      <c r="O225" s="117" t="e">
        <f>SUM(O158:O224)</f>
        <v>#REF!</v>
      </c>
      <c r="P225" s="129" t="e">
        <f>SUM(P158:P224)</f>
        <v>#REF!</v>
      </c>
    </row>
  </sheetData>
  <sheetProtection password="CC3A" sheet="1" objects="1" scenarios="1" formatCells="0" formatColumns="0" formatRows="0" insertColumns="0" insertRows="0"/>
  <mergeCells count="27">
    <mergeCell ref="X2:AA2"/>
    <mergeCell ref="AB2:AE2"/>
    <mergeCell ref="AF2:AH2"/>
    <mergeCell ref="AO3:AO4"/>
    <mergeCell ref="D2:H2"/>
    <mergeCell ref="I2:K2"/>
    <mergeCell ref="N2:R2"/>
    <mergeCell ref="S2:W2"/>
    <mergeCell ref="Q165:Q176"/>
    <mergeCell ref="CE3:CI3"/>
    <mergeCell ref="CJ3:CN3"/>
    <mergeCell ref="CO3:CS3"/>
    <mergeCell ref="BG3:BK3"/>
    <mergeCell ref="AZ3:AZ4"/>
    <mergeCell ref="BA3:BE3"/>
    <mergeCell ref="AP3:AT3"/>
    <mergeCell ref="AV3:AX3"/>
    <mergeCell ref="BM3:BM4"/>
    <mergeCell ref="BN3:BN4"/>
    <mergeCell ref="BO3:BO4"/>
    <mergeCell ref="AV35:AX37"/>
    <mergeCell ref="R165:R176"/>
    <mergeCell ref="CT3:CX3"/>
    <mergeCell ref="BP3:BP4"/>
    <mergeCell ref="BQ3:BR3"/>
    <mergeCell ref="BS3:BW3"/>
    <mergeCell ref="BY3:CC3"/>
  </mergeCells>
  <phoneticPr fontId="42" type="noConversion"/>
  <printOptions headings="1"/>
  <pageMargins left="0.31527777777777777" right="0.27569444444444446" top="0.39374999999999999" bottom="0.39374999999999999" header="0.51180555555555551" footer="0.51180555555555551"/>
  <pageSetup paperSize="9" scale="85" firstPageNumber="0" orientation="landscape" horizontalDpi="300" verticalDpi="300"/>
  <headerFooter alignWithMargins="0"/>
  <rowBreaks count="2" manualBreakCount="2">
    <brk id="39" max="16383" man="1"/>
    <brk id="155" max="16383" man="1"/>
  </rowBreaks>
  <colBreaks count="3" manualBreakCount="3">
    <brk id="18" max="1048575" man="1"/>
    <brk id="38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showZeros="0" tabSelected="1" workbookViewId="0">
      <selection activeCell="A47" sqref="A47"/>
    </sheetView>
  </sheetViews>
  <sheetFormatPr baseColWidth="10" defaultColWidth="11.7109375" defaultRowHeight="12.75" x14ac:dyDescent="0.2"/>
  <cols>
    <col min="1" max="1" width="10.7109375" customWidth="1"/>
    <col min="2" max="2" width="22.7109375" customWidth="1"/>
    <col min="3" max="3" width="21.42578125" customWidth="1"/>
    <col min="4" max="4" width="10.7109375" customWidth="1"/>
    <col min="5" max="5" width="10.85546875" customWidth="1"/>
    <col min="6" max="6" width="14.7109375" customWidth="1"/>
    <col min="7" max="7" width="13" customWidth="1"/>
    <col min="8" max="8" width="9.5703125" customWidth="1"/>
    <col min="9" max="9" width="8.7109375" customWidth="1"/>
    <col min="10" max="10" width="10.85546875" customWidth="1"/>
    <col min="11" max="11" width="15.42578125" customWidth="1"/>
  </cols>
  <sheetData>
    <row r="1" spans="1:19" ht="15.75" x14ac:dyDescent="0.25">
      <c r="A1" s="459" t="s">
        <v>362</v>
      </c>
      <c r="B1" s="460"/>
      <c r="C1" s="460"/>
      <c r="D1" s="460"/>
      <c r="E1" s="460"/>
      <c r="F1" s="460"/>
      <c r="G1" s="460"/>
      <c r="H1" s="460"/>
      <c r="I1" s="460"/>
      <c r="J1" s="460"/>
    </row>
    <row r="3" spans="1:19" s="391" customFormat="1" ht="15.75" x14ac:dyDescent="0.25">
      <c r="A3" s="461" t="s">
        <v>355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9" s="391" customFormat="1" ht="15" customHeight="1" x14ac:dyDescent="0.2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392"/>
    </row>
    <row r="5" spans="1:19" s="395" customFormat="1" ht="15" customHeight="1" x14ac:dyDescent="0.2">
      <c r="A5" s="462" t="s">
        <v>359</v>
      </c>
      <c r="B5" s="462"/>
      <c r="C5" s="413"/>
      <c r="D5" s="393"/>
      <c r="E5" s="398" t="s">
        <v>357</v>
      </c>
      <c r="F5" s="453"/>
      <c r="G5" s="453"/>
      <c r="H5" s="453"/>
      <c r="I5" s="453"/>
      <c r="J5" s="453"/>
      <c r="K5" s="394"/>
    </row>
    <row r="6" spans="1:19" s="395" customFormat="1" ht="9.9499999999999993" customHeight="1" x14ac:dyDescent="0.2">
      <c r="A6" s="393"/>
      <c r="B6" s="393"/>
      <c r="C6" s="393"/>
      <c r="D6" s="393"/>
      <c r="E6" s="396"/>
      <c r="F6" s="396"/>
      <c r="G6" s="396"/>
      <c r="H6" s="396"/>
      <c r="I6" s="396"/>
      <c r="J6" s="396"/>
      <c r="K6" s="394"/>
    </row>
    <row r="7" spans="1:19" s="395" customFormat="1" ht="15" customHeight="1" x14ac:dyDescent="0.2">
      <c r="A7" s="462" t="s">
        <v>360</v>
      </c>
      <c r="B7" s="462"/>
      <c r="C7" s="414"/>
      <c r="D7" s="393"/>
      <c r="E7" s="398" t="s">
        <v>356</v>
      </c>
      <c r="F7" s="463"/>
      <c r="G7" s="463"/>
      <c r="H7" s="463"/>
      <c r="I7" s="463"/>
      <c r="J7" s="463"/>
      <c r="K7" s="394"/>
    </row>
    <row r="8" spans="1:19" s="395" customFormat="1" ht="9.9499999999999993" customHeight="1" x14ac:dyDescent="0.2">
      <c r="A8" s="398"/>
      <c r="B8" s="398"/>
      <c r="C8" s="393"/>
      <c r="D8" s="393"/>
      <c r="E8" s="398"/>
      <c r="F8" s="401"/>
      <c r="G8" s="401"/>
      <c r="H8" s="401"/>
      <c r="I8" s="401"/>
      <c r="J8" s="401"/>
      <c r="K8" s="394"/>
    </row>
    <row r="9" spans="1:19" s="395" customFormat="1" ht="15" customHeight="1" x14ac:dyDescent="0.2">
      <c r="A9" s="393"/>
      <c r="B9" s="411" t="s">
        <v>361</v>
      </c>
      <c r="C9" s="414"/>
      <c r="D9" s="393"/>
      <c r="E9" s="393"/>
      <c r="F9" s="453"/>
      <c r="G9" s="453"/>
      <c r="H9" s="453"/>
      <c r="I9" s="453"/>
      <c r="J9" s="453"/>
      <c r="K9" s="444"/>
      <c r="L9" s="445"/>
      <c r="M9" s="445"/>
      <c r="N9" s="445"/>
      <c r="O9" s="445"/>
      <c r="P9" s="445"/>
      <c r="Q9" s="445"/>
      <c r="R9" s="445"/>
      <c r="S9" s="446"/>
    </row>
    <row r="10" spans="1:19" s="395" customFormat="1" ht="15" customHeight="1" x14ac:dyDescent="0.2">
      <c r="A10" s="393"/>
      <c r="B10" s="393"/>
      <c r="C10" s="393"/>
      <c r="D10" s="393"/>
      <c r="E10" s="393"/>
      <c r="F10" s="396"/>
      <c r="G10" s="396"/>
      <c r="H10" s="396"/>
      <c r="I10" s="396"/>
      <c r="J10" s="396"/>
      <c r="K10" s="399"/>
      <c r="L10" s="399"/>
      <c r="M10" s="399"/>
      <c r="N10" s="399"/>
      <c r="O10" s="399"/>
      <c r="P10" s="399"/>
      <c r="Q10" s="399"/>
      <c r="R10" s="399"/>
      <c r="S10" s="399"/>
    </row>
    <row r="11" spans="1:19" s="390" customFormat="1" ht="15" customHeight="1" x14ac:dyDescent="0.25">
      <c r="A11" s="452" t="s">
        <v>358</v>
      </c>
      <c r="B11" s="452"/>
      <c r="C11" s="452"/>
      <c r="D11" s="452"/>
      <c r="E11" s="452"/>
      <c r="F11" s="452"/>
      <c r="G11" s="452"/>
      <c r="H11" s="452"/>
      <c r="I11" s="454"/>
      <c r="J11" s="454"/>
    </row>
    <row r="12" spans="1:19" s="390" customFormat="1" ht="5.0999999999999996" customHeight="1" x14ac:dyDescent="0.2">
      <c r="A12" s="400"/>
      <c r="B12" s="400"/>
      <c r="C12" s="397"/>
      <c r="D12" s="397"/>
      <c r="E12" s="397"/>
      <c r="F12" s="397"/>
      <c r="G12" s="397"/>
      <c r="H12" s="397"/>
      <c r="I12" s="397"/>
      <c r="J12" s="397"/>
    </row>
    <row r="13" spans="1:19" ht="25.5" customHeight="1" x14ac:dyDescent="0.2">
      <c r="A13" s="447" t="s">
        <v>363</v>
      </c>
      <c r="B13" s="451" t="s">
        <v>364</v>
      </c>
      <c r="C13" s="447" t="s">
        <v>324</v>
      </c>
      <c r="D13" s="449" t="s">
        <v>353</v>
      </c>
      <c r="E13" s="450"/>
      <c r="F13" s="449" t="s">
        <v>350</v>
      </c>
      <c r="G13" s="450"/>
      <c r="H13" s="451" t="s">
        <v>2</v>
      </c>
      <c r="I13" s="455" t="s">
        <v>369</v>
      </c>
      <c r="J13" s="457" t="s">
        <v>370</v>
      </c>
    </row>
    <row r="14" spans="1:19" ht="51.75" customHeight="1" x14ac:dyDescent="0.2">
      <c r="A14" s="448"/>
      <c r="B14" s="447"/>
      <c r="C14" s="448"/>
      <c r="D14" s="409" t="s">
        <v>365</v>
      </c>
      <c r="E14" s="409" t="s">
        <v>366</v>
      </c>
      <c r="F14" s="409" t="s">
        <v>367</v>
      </c>
      <c r="G14" s="409" t="s">
        <v>368</v>
      </c>
      <c r="H14" s="447"/>
      <c r="I14" s="456"/>
      <c r="J14" s="447"/>
    </row>
    <row r="15" spans="1:19" ht="20.100000000000001" customHeight="1" x14ac:dyDescent="0.2">
      <c r="A15" s="415">
        <v>42099</v>
      </c>
      <c r="B15" s="416" t="s">
        <v>354</v>
      </c>
      <c r="C15" s="417" t="s">
        <v>351</v>
      </c>
      <c r="D15" s="418" t="s">
        <v>352</v>
      </c>
      <c r="E15" s="418"/>
      <c r="F15" s="418" t="s">
        <v>352</v>
      </c>
      <c r="G15" s="418"/>
      <c r="H15" s="419">
        <v>5</v>
      </c>
      <c r="I15" s="420">
        <v>15</v>
      </c>
      <c r="J15" s="410">
        <f t="shared" ref="J15:J54" si="0">H15*I15</f>
        <v>75</v>
      </c>
    </row>
    <row r="16" spans="1:19" ht="20.100000000000001" customHeight="1" x14ac:dyDescent="0.2">
      <c r="A16" s="402"/>
      <c r="B16" s="412"/>
      <c r="C16" s="403"/>
      <c r="D16" s="403"/>
      <c r="E16" s="403"/>
      <c r="F16" s="403"/>
      <c r="G16" s="403"/>
      <c r="H16" s="404"/>
      <c r="I16" s="405"/>
      <c r="J16" s="407">
        <f t="shared" si="0"/>
        <v>0</v>
      </c>
    </row>
    <row r="17" spans="1:10" ht="20.100000000000001" customHeight="1" x14ac:dyDescent="0.2">
      <c r="A17" s="406"/>
      <c r="B17" s="412"/>
      <c r="C17" s="403"/>
      <c r="D17" s="403"/>
      <c r="E17" s="403"/>
      <c r="F17" s="403"/>
      <c r="G17" s="403"/>
      <c r="H17" s="404"/>
      <c r="I17" s="405"/>
      <c r="J17" s="407">
        <f t="shared" si="0"/>
        <v>0</v>
      </c>
    </row>
    <row r="18" spans="1:10" ht="20.100000000000001" customHeight="1" x14ac:dyDescent="0.2">
      <c r="A18" s="406"/>
      <c r="B18" s="412"/>
      <c r="C18" s="403"/>
      <c r="D18" s="403"/>
      <c r="E18" s="403"/>
      <c r="F18" s="403"/>
      <c r="G18" s="403"/>
      <c r="H18" s="404"/>
      <c r="I18" s="405"/>
      <c r="J18" s="407">
        <f t="shared" si="0"/>
        <v>0</v>
      </c>
    </row>
    <row r="19" spans="1:10" ht="20.100000000000001" customHeight="1" x14ac:dyDescent="0.2">
      <c r="A19" s="406"/>
      <c r="B19" s="412"/>
      <c r="C19" s="403"/>
      <c r="D19" s="403"/>
      <c r="E19" s="403"/>
      <c r="F19" s="403"/>
      <c r="G19" s="403"/>
      <c r="H19" s="404"/>
      <c r="I19" s="405"/>
      <c r="J19" s="407">
        <f t="shared" si="0"/>
        <v>0</v>
      </c>
    </row>
    <row r="20" spans="1:10" ht="20.100000000000001" customHeight="1" x14ac:dyDescent="0.2">
      <c r="A20" s="406"/>
      <c r="B20" s="412"/>
      <c r="C20" s="403"/>
      <c r="D20" s="403"/>
      <c r="E20" s="403"/>
      <c r="F20" s="403"/>
      <c r="G20" s="403"/>
      <c r="H20" s="404"/>
      <c r="I20" s="405"/>
      <c r="J20" s="421"/>
    </row>
    <row r="21" spans="1:10" ht="20.100000000000001" customHeight="1" x14ac:dyDescent="0.2">
      <c r="A21" s="406"/>
      <c r="B21" s="412"/>
      <c r="C21" s="403"/>
      <c r="D21" s="403"/>
      <c r="E21" s="403"/>
      <c r="F21" s="403"/>
      <c r="G21" s="403"/>
      <c r="H21" s="404"/>
      <c r="I21" s="405"/>
      <c r="J21" s="421"/>
    </row>
    <row r="22" spans="1:10" ht="20.100000000000001" customHeight="1" x14ac:dyDescent="0.2">
      <c r="A22" s="406"/>
      <c r="B22" s="412"/>
      <c r="C22" s="403"/>
      <c r="D22" s="403"/>
      <c r="E22" s="403"/>
      <c r="F22" s="403"/>
      <c r="G22" s="403"/>
      <c r="H22" s="404"/>
      <c r="I22" s="405"/>
      <c r="J22" s="421"/>
    </row>
    <row r="23" spans="1:10" ht="20.100000000000001" customHeight="1" x14ac:dyDescent="0.2">
      <c r="A23" s="406"/>
      <c r="B23" s="412"/>
      <c r="C23" s="403"/>
      <c r="D23" s="403"/>
      <c r="E23" s="403"/>
      <c r="F23" s="403"/>
      <c r="G23" s="403"/>
      <c r="H23" s="404"/>
      <c r="I23" s="405"/>
      <c r="J23" s="421"/>
    </row>
    <row r="24" spans="1:10" ht="20.100000000000001" customHeight="1" x14ac:dyDescent="0.2">
      <c r="A24" s="406"/>
      <c r="B24" s="412"/>
      <c r="C24" s="403"/>
      <c r="D24" s="403"/>
      <c r="E24" s="403"/>
      <c r="F24" s="403"/>
      <c r="G24" s="403"/>
      <c r="H24" s="404"/>
      <c r="I24" s="405"/>
      <c r="J24" s="421"/>
    </row>
    <row r="25" spans="1:10" ht="20.100000000000001" customHeight="1" x14ac:dyDescent="0.2">
      <c r="A25" s="406"/>
      <c r="B25" s="412"/>
      <c r="C25" s="403"/>
      <c r="D25" s="403"/>
      <c r="E25" s="403"/>
      <c r="F25" s="403"/>
      <c r="G25" s="403"/>
      <c r="H25" s="404"/>
      <c r="I25" s="405"/>
      <c r="J25" s="421"/>
    </row>
    <row r="26" spans="1:10" ht="20.100000000000001" customHeight="1" x14ac:dyDescent="0.2">
      <c r="A26" s="406"/>
      <c r="B26" s="412"/>
      <c r="C26" s="403"/>
      <c r="D26" s="403"/>
      <c r="E26" s="403"/>
      <c r="F26" s="403"/>
      <c r="G26" s="403"/>
      <c r="H26" s="404"/>
      <c r="I26" s="405"/>
      <c r="J26" s="421"/>
    </row>
    <row r="27" spans="1:10" ht="20.100000000000001" customHeight="1" x14ac:dyDescent="0.2">
      <c r="A27" s="422"/>
      <c r="B27" s="423"/>
      <c r="C27" s="424"/>
      <c r="D27" s="424"/>
      <c r="E27" s="424"/>
      <c r="F27" s="424"/>
      <c r="G27" s="424"/>
      <c r="H27" s="425"/>
      <c r="I27" s="426"/>
      <c r="J27" s="427"/>
    </row>
    <row r="28" spans="1:10" ht="20.100000000000001" customHeight="1" x14ac:dyDescent="0.2">
      <c r="A28" s="422"/>
      <c r="B28" s="423"/>
      <c r="C28" s="424"/>
      <c r="D28" s="424"/>
      <c r="E28" s="424"/>
      <c r="F28" s="424"/>
      <c r="G28" s="424"/>
      <c r="H28" s="425"/>
      <c r="I28" s="426"/>
      <c r="J28" s="427"/>
    </row>
    <row r="29" spans="1:10" ht="20.100000000000001" customHeight="1" x14ac:dyDescent="0.2">
      <c r="A29" s="422"/>
      <c r="B29" s="423"/>
      <c r="C29" s="424"/>
      <c r="D29" s="424"/>
      <c r="E29" s="424"/>
      <c r="F29" s="424"/>
      <c r="G29" s="424"/>
      <c r="H29" s="425"/>
      <c r="I29" s="426"/>
      <c r="J29" s="427"/>
    </row>
    <row r="30" spans="1:10" ht="20.100000000000001" customHeight="1" x14ac:dyDescent="0.2">
      <c r="A30" s="422"/>
      <c r="B30" s="423"/>
      <c r="C30" s="424"/>
      <c r="D30" s="424"/>
      <c r="E30" s="424"/>
      <c r="F30" s="424"/>
      <c r="G30" s="424"/>
      <c r="H30" s="425"/>
      <c r="I30" s="426"/>
      <c r="J30" s="427"/>
    </row>
    <row r="31" spans="1:10" ht="20.100000000000001" customHeight="1" x14ac:dyDescent="0.2">
      <c r="A31" s="422"/>
      <c r="B31" s="423"/>
      <c r="C31" s="424"/>
      <c r="D31" s="424"/>
      <c r="E31" s="424"/>
      <c r="F31" s="424"/>
      <c r="G31" s="424"/>
      <c r="H31" s="425"/>
      <c r="I31" s="426"/>
      <c r="J31" s="427"/>
    </row>
    <row r="32" spans="1:10" ht="20.100000000000001" customHeight="1" x14ac:dyDescent="0.2">
      <c r="A32" s="422"/>
      <c r="B32" s="423"/>
      <c r="C32" s="424"/>
      <c r="D32" s="424"/>
      <c r="E32" s="424"/>
      <c r="F32" s="424"/>
      <c r="G32" s="424"/>
      <c r="H32" s="425"/>
      <c r="I32" s="426"/>
      <c r="J32" s="427"/>
    </row>
    <row r="33" spans="1:10" ht="20.100000000000001" customHeight="1" x14ac:dyDescent="0.2">
      <c r="A33" s="422"/>
      <c r="B33" s="423"/>
      <c r="C33" s="424"/>
      <c r="D33" s="424"/>
      <c r="E33" s="424"/>
      <c r="F33" s="424"/>
      <c r="G33" s="424"/>
      <c r="H33" s="425"/>
      <c r="I33" s="426"/>
      <c r="J33" s="427"/>
    </row>
    <row r="34" spans="1:10" ht="20.100000000000001" customHeight="1" x14ac:dyDescent="0.2">
      <c r="A34" s="422"/>
      <c r="B34" s="423"/>
      <c r="C34" s="424"/>
      <c r="D34" s="424"/>
      <c r="E34" s="424"/>
      <c r="F34" s="424"/>
      <c r="G34" s="424"/>
      <c r="H34" s="425"/>
      <c r="I34" s="426"/>
      <c r="J34" s="427"/>
    </row>
    <row r="35" spans="1:10" ht="20.100000000000001" customHeight="1" x14ac:dyDescent="0.2">
      <c r="A35" s="422"/>
      <c r="B35" s="423"/>
      <c r="C35" s="424"/>
      <c r="D35" s="424"/>
      <c r="E35" s="424"/>
      <c r="F35" s="424"/>
      <c r="G35" s="424"/>
      <c r="H35" s="425"/>
      <c r="I35" s="426"/>
      <c r="J35" s="421"/>
    </row>
    <row r="36" spans="1:10" ht="20.100000000000001" customHeight="1" x14ac:dyDescent="0.2">
      <c r="A36" s="422"/>
      <c r="B36" s="423"/>
      <c r="C36" s="424"/>
      <c r="D36" s="424"/>
      <c r="E36" s="424"/>
      <c r="F36" s="424"/>
      <c r="G36" s="424"/>
      <c r="H36" s="425"/>
      <c r="I36" s="426"/>
      <c r="J36" s="421"/>
    </row>
    <row r="37" spans="1:10" ht="20.100000000000001" customHeight="1" x14ac:dyDescent="0.2">
      <c r="A37" s="406"/>
      <c r="B37" s="412"/>
      <c r="C37" s="403"/>
      <c r="D37" s="403"/>
      <c r="E37" s="403"/>
      <c r="F37" s="403"/>
      <c r="G37" s="403"/>
      <c r="H37" s="404"/>
      <c r="I37" s="405"/>
      <c r="J37" s="421"/>
    </row>
    <row r="38" spans="1:10" ht="20.100000000000001" customHeight="1" x14ac:dyDescent="0.2">
      <c r="A38" s="406"/>
      <c r="B38" s="412"/>
      <c r="C38" s="403"/>
      <c r="D38" s="403"/>
      <c r="E38" s="403"/>
      <c r="F38" s="403"/>
      <c r="G38" s="403"/>
      <c r="H38" s="404"/>
      <c r="I38" s="405"/>
      <c r="J38" s="421"/>
    </row>
    <row r="39" spans="1:10" ht="20.100000000000001" customHeight="1" x14ac:dyDescent="0.2">
      <c r="A39" s="406"/>
      <c r="B39" s="412"/>
      <c r="C39" s="403"/>
      <c r="D39" s="403"/>
      <c r="E39" s="403"/>
      <c r="F39" s="403"/>
      <c r="G39" s="403"/>
      <c r="H39" s="404"/>
      <c r="I39" s="405"/>
      <c r="J39" s="421"/>
    </row>
    <row r="40" spans="1:10" ht="20.100000000000001" customHeight="1" x14ac:dyDescent="0.2">
      <c r="A40" s="406"/>
      <c r="B40" s="412"/>
      <c r="C40" s="403"/>
      <c r="D40" s="403"/>
      <c r="E40" s="403"/>
      <c r="F40" s="403"/>
      <c r="G40" s="403"/>
      <c r="H40" s="404"/>
      <c r="I40" s="405"/>
      <c r="J40" s="421"/>
    </row>
    <row r="41" spans="1:10" ht="20.100000000000001" customHeight="1" x14ac:dyDescent="0.2">
      <c r="A41" s="406"/>
      <c r="B41" s="412"/>
      <c r="C41" s="403"/>
      <c r="D41" s="403"/>
      <c r="E41" s="403"/>
      <c r="F41" s="403"/>
      <c r="G41" s="403"/>
      <c r="H41" s="404"/>
      <c r="I41" s="405"/>
      <c r="J41" s="421"/>
    </row>
    <row r="42" spans="1:10" ht="20.100000000000001" customHeight="1" x14ac:dyDescent="0.2">
      <c r="A42" s="406"/>
      <c r="B42" s="412"/>
      <c r="C42" s="403"/>
      <c r="D42" s="403"/>
      <c r="E42" s="403"/>
      <c r="F42" s="403"/>
      <c r="G42" s="403"/>
      <c r="H42" s="404"/>
      <c r="I42" s="405"/>
      <c r="J42" s="421"/>
    </row>
    <row r="43" spans="1:10" ht="20.100000000000001" customHeight="1" x14ac:dyDescent="0.2">
      <c r="A43" s="406"/>
      <c r="B43" s="412"/>
      <c r="C43" s="403"/>
      <c r="D43" s="403"/>
      <c r="E43" s="403"/>
      <c r="F43" s="403"/>
      <c r="G43" s="403"/>
      <c r="H43" s="404"/>
      <c r="I43" s="405"/>
      <c r="J43" s="421"/>
    </row>
    <row r="44" spans="1:10" ht="20.100000000000001" customHeight="1" x14ac:dyDescent="0.2">
      <c r="A44" s="406"/>
      <c r="B44" s="412"/>
      <c r="C44" s="403"/>
      <c r="D44" s="403"/>
      <c r="E44" s="403"/>
      <c r="F44" s="403"/>
      <c r="G44" s="403"/>
      <c r="H44" s="404"/>
      <c r="I44" s="405"/>
      <c r="J44" s="421"/>
    </row>
    <row r="45" spans="1:10" ht="20.100000000000001" customHeight="1" x14ac:dyDescent="0.2">
      <c r="A45" s="406"/>
      <c r="B45" s="412"/>
      <c r="C45" s="403"/>
      <c r="D45" s="403"/>
      <c r="E45" s="403"/>
      <c r="F45" s="403"/>
      <c r="G45" s="403"/>
      <c r="H45" s="404"/>
      <c r="I45" s="405"/>
      <c r="J45" s="421"/>
    </row>
    <row r="46" spans="1:10" ht="20.100000000000001" customHeight="1" x14ac:dyDescent="0.2">
      <c r="A46" s="406"/>
      <c r="B46" s="412"/>
      <c r="C46" s="403"/>
      <c r="D46" s="403"/>
      <c r="E46" s="403"/>
      <c r="F46" s="403"/>
      <c r="G46" s="403"/>
      <c r="H46" s="404"/>
      <c r="I46" s="405"/>
      <c r="J46" s="421"/>
    </row>
    <row r="47" spans="1:10" ht="20.100000000000001" customHeight="1" x14ac:dyDescent="0.2">
      <c r="A47" s="402"/>
      <c r="B47" s="412"/>
      <c r="C47" s="403"/>
      <c r="D47" s="403"/>
      <c r="E47" s="403"/>
      <c r="F47" s="403"/>
      <c r="G47" s="403"/>
      <c r="H47" s="404"/>
      <c r="I47" s="405"/>
      <c r="J47" s="407">
        <f t="shared" si="0"/>
        <v>0</v>
      </c>
    </row>
    <row r="48" spans="1:10" ht="20.100000000000001" customHeight="1" x14ac:dyDescent="0.2">
      <c r="A48" s="402"/>
      <c r="B48" s="412"/>
      <c r="C48" s="403"/>
      <c r="D48" s="403"/>
      <c r="E48" s="403"/>
      <c r="F48" s="403"/>
      <c r="G48" s="403"/>
      <c r="H48" s="404"/>
      <c r="I48" s="405"/>
      <c r="J48" s="407">
        <f t="shared" si="0"/>
        <v>0</v>
      </c>
    </row>
    <row r="49" spans="1:10" ht="20.100000000000001" customHeight="1" x14ac:dyDescent="0.2">
      <c r="A49" s="406"/>
      <c r="B49" s="412"/>
      <c r="C49" s="403"/>
      <c r="D49" s="403"/>
      <c r="E49" s="403"/>
      <c r="F49" s="403"/>
      <c r="G49" s="403"/>
      <c r="H49" s="404"/>
      <c r="I49" s="405"/>
      <c r="J49" s="407">
        <f t="shared" si="0"/>
        <v>0</v>
      </c>
    </row>
    <row r="50" spans="1:10" ht="20.100000000000001" customHeight="1" x14ac:dyDescent="0.2">
      <c r="A50" s="402"/>
      <c r="B50" s="412"/>
      <c r="C50" s="403"/>
      <c r="D50" s="403"/>
      <c r="E50" s="403"/>
      <c r="F50" s="403"/>
      <c r="G50" s="403"/>
      <c r="H50" s="404"/>
      <c r="I50" s="405"/>
      <c r="J50" s="407">
        <f t="shared" si="0"/>
        <v>0</v>
      </c>
    </row>
    <row r="51" spans="1:10" ht="20.100000000000001" customHeight="1" x14ac:dyDescent="0.2">
      <c r="A51" s="402"/>
      <c r="B51" s="412"/>
      <c r="C51" s="403"/>
      <c r="D51" s="403"/>
      <c r="E51" s="403"/>
      <c r="F51" s="403"/>
      <c r="G51" s="403"/>
      <c r="H51" s="404"/>
      <c r="I51" s="405"/>
      <c r="J51" s="407">
        <f t="shared" si="0"/>
        <v>0</v>
      </c>
    </row>
    <row r="52" spans="1:10" ht="20.100000000000001" customHeight="1" x14ac:dyDescent="0.2">
      <c r="A52" s="402"/>
      <c r="B52" s="412"/>
      <c r="C52" s="403"/>
      <c r="D52" s="403"/>
      <c r="E52" s="403"/>
      <c r="F52" s="403"/>
      <c r="G52" s="403"/>
      <c r="H52" s="404"/>
      <c r="I52" s="405"/>
      <c r="J52" s="407">
        <f t="shared" si="0"/>
        <v>0</v>
      </c>
    </row>
    <row r="53" spans="1:10" ht="20.100000000000001" customHeight="1" x14ac:dyDescent="0.2">
      <c r="A53" s="402"/>
      <c r="B53" s="412"/>
      <c r="C53" s="403"/>
      <c r="D53" s="403"/>
      <c r="E53" s="403"/>
      <c r="F53" s="403"/>
      <c r="G53" s="403"/>
      <c r="H53" s="404"/>
      <c r="I53" s="405"/>
      <c r="J53" s="407">
        <f t="shared" si="0"/>
        <v>0</v>
      </c>
    </row>
    <row r="54" spans="1:10" ht="20.100000000000001" customHeight="1" x14ac:dyDescent="0.2">
      <c r="A54" s="402"/>
      <c r="B54" s="412"/>
      <c r="C54" s="403"/>
      <c r="D54" s="403"/>
      <c r="E54" s="403"/>
      <c r="F54" s="403"/>
      <c r="G54" s="403"/>
      <c r="H54" s="404"/>
      <c r="I54" s="405"/>
      <c r="J54" s="407">
        <f t="shared" si="0"/>
        <v>0</v>
      </c>
    </row>
    <row r="55" spans="1:10" ht="21.75" customHeight="1" x14ac:dyDescent="0.2">
      <c r="A55" s="388"/>
      <c r="B55" s="389"/>
      <c r="C55" s="316"/>
      <c r="D55" s="316"/>
      <c r="E55" s="316"/>
      <c r="F55" s="316"/>
      <c r="G55" s="316"/>
      <c r="H55" s="316"/>
      <c r="I55" s="317" t="s">
        <v>325</v>
      </c>
      <c r="J55" s="408">
        <f>SUM(J16:J54)</f>
        <v>0</v>
      </c>
    </row>
    <row r="56" spans="1:10" ht="3" customHeight="1" x14ac:dyDescent="0.2">
      <c r="A56" s="315"/>
      <c r="B56" s="315"/>
      <c r="C56" s="315"/>
      <c r="D56" s="315"/>
      <c r="E56" s="315"/>
      <c r="F56" s="315"/>
      <c r="G56" s="315"/>
      <c r="H56" s="315"/>
      <c r="I56" s="315"/>
      <c r="J56" s="315"/>
    </row>
    <row r="57" spans="1:10" ht="18" customHeight="1" x14ac:dyDescent="0.2">
      <c r="A57" s="443" t="s">
        <v>0</v>
      </c>
      <c r="B57" s="443"/>
      <c r="C57" s="443"/>
      <c r="D57" s="443"/>
      <c r="E57" s="443"/>
      <c r="F57" s="443"/>
      <c r="G57" s="443"/>
      <c r="H57" s="443"/>
      <c r="I57" s="443"/>
      <c r="J57" s="443"/>
    </row>
  </sheetData>
  <sheetProtection sheet="1" objects="1" scenarios="1" formatCells="0" formatColumns="0" formatRows="0" insertColumns="0" insertRows="0" selectLockedCells="1"/>
  <mergeCells count="20">
    <mergeCell ref="A4:J4"/>
    <mergeCell ref="A1:J1"/>
    <mergeCell ref="A3:J3"/>
    <mergeCell ref="A5:B5"/>
    <mergeCell ref="A7:B7"/>
    <mergeCell ref="F5:J5"/>
    <mergeCell ref="F7:J7"/>
    <mergeCell ref="A57:J57"/>
    <mergeCell ref="K9:S9"/>
    <mergeCell ref="A13:A14"/>
    <mergeCell ref="C13:C14"/>
    <mergeCell ref="F13:G13"/>
    <mergeCell ref="H13:H14"/>
    <mergeCell ref="B13:B14"/>
    <mergeCell ref="D13:E13"/>
    <mergeCell ref="A11:H11"/>
    <mergeCell ref="F9:J9"/>
    <mergeCell ref="I11:J11"/>
    <mergeCell ref="I13:I14"/>
    <mergeCell ref="J13:J14"/>
  </mergeCells>
  <phoneticPr fontId="42" type="noConversion"/>
  <pageMargins left="0.70866141732283472" right="0.70866141732283472" top="0.43307086614173229" bottom="0.39370078740157483" header="0.51181102362204722" footer="0.51181102362204722"/>
  <pageSetup paperSize="9" firstPageNumber="0" orientation="landscape" blackAndWhite="1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Bodennah</vt:lpstr>
      <vt:lpstr>__xlnm.Print_Area_1</vt:lpstr>
      <vt:lpstr>Bodennah!Druckbereich</vt:lpstr>
      <vt:lpstr>Liste_ja</vt:lpstr>
      <vt:lpstr>Tierliste_neu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Recheis-Kienesberger Johannes</dc:creator>
  <cp:lastModifiedBy>Meinhart Alexandra, LK Salzburg</cp:lastModifiedBy>
  <cp:lastPrinted>2015-03-17T10:01:44Z</cp:lastPrinted>
  <dcterms:created xsi:type="dcterms:W3CDTF">2013-06-14T09:12:25Z</dcterms:created>
  <dcterms:modified xsi:type="dcterms:W3CDTF">2015-03-17T13:40:01Z</dcterms:modified>
</cp:coreProperties>
</file>